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dc1f3cf0d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zicht" sheetId="1" r:id="Rd33d3e457d9747bf"/>
    <x:sheet xmlns:r="http://schemas.openxmlformats.org/officeDocument/2006/relationships" name="Invoer" sheetId="2" r:id="R8b98b6bb03c744da"/>
    <x:sheet xmlns:r="http://schemas.openxmlformats.org/officeDocument/2006/relationships" name="Maanden" sheetId="3" r:id="R45a42aee12394078"/>
    <x:sheet xmlns:r="http://schemas.openxmlformats.org/officeDocument/2006/relationships" name="Lening" sheetId="4" r:id="R92749c74284d4d0c"/>
    <x:sheet xmlns:r="http://schemas.openxmlformats.org/officeDocument/2006/relationships" name="Uitgangspunten" sheetId="5" r:id="R28e6c64983b641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15">
    <x:font>
      <x:sz val="11"/>
      <x:name val="Carlito"/>
    </x:font>
    <x:font>
      <x:sz val="11"/>
      <x:name val="Arial"/>
    </x:font>
    <x:font>
      <x:sz val="10"/>
      <x:name val="Arial"/>
    </x:font>
    <x:font>
      <x:sz val="16"/>
      <x:name val="Arial"/>
    </x:font>
    <x:font>
      <x:b/>
      <x:sz val="16"/>
      <x:name val="Arial"/>
    </x:font>
    <x:font>
      <x:sz val="10"/>
      <x:color rgb="FF145AC0"/>
      <x:name val="Arial"/>
    </x:font>
    <x:font>
      <x:sz val="10"/>
      <x:color rgb="FF08243A"/>
      <x:name val="Arial"/>
    </x:font>
    <x:font>
      <x:sz val="10"/>
      <x:color rgb="FF28734A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sz val="11"/>
      <x:color rgb="FF08243A"/>
      <x:name val="Carlito"/>
    </x:font>
    <x:font>
      <x:sz val="11"/>
      <x:color rgb="FF28734A"/>
      <x:name val="Carlito"/>
    </x:font>
    <x:font>
      <x:b/>
      <x:sz val="10"/>
      <x:name val="Arial"/>
    </x:font>
    <x:font>
      <x:b/>
      <x:sz val="10"/>
      <x:color rgb="FF08243A"/>
      <x:name val="Arial"/>
    </x:font>
    <x:font>
      <x:sz val="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8"/>
      </x:patternFill>
    </x:fill>
    <x:fill>
      <x:patternFill patternType="solid">
        <x:fgColor rgb="FF08243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D885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2" fillId="0" borderId="1" xfId="0" applyNumberFormat="1" applyFont="1" applyFill="1" applyBorder="1"/>
    <x:xf numFmtId="0" fontId="2" fillId="2" borderId="0" xfId="0" applyNumberFormat="1" applyFont="1" applyFill="1" applyBorder="1"/>
    <x:xf numFmtId="0" fontId="5" fillId="2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2" fillId="3" borderId="0" xfId="0" applyNumberFormat="1" applyFont="1" applyFill="1" applyBorder="1"/>
    <x:xf numFmtId="0" fontId="8" fillId="3" borderId="0" xfId="0" applyNumberFormat="1" applyFont="1" applyFill="1" applyBorder="1"/>
    <x:xf numFmtId="0" fontId="9" fillId="3" borderId="0" xfId="0" applyNumberFormat="1" applyFont="1" applyFill="1" applyBorder="1"/>
    <x:xf numFmtId="0" fontId="10" fillId="0" borderId="0" xfId="0" applyNumberFormat="1" applyFont="1" applyFill="1" applyBorder="1"/>
    <x:xf numFmtId="0" fontId="11" fillId="0" borderId="0" xfId="0" applyNumberFormat="1" applyFont="1" applyFill="1" applyBorder="1"/>
    <x:xf numFmtId="200" fontId="7" fillId="0" borderId="0" xfId="0" applyNumberFormat="1" applyFont="1" applyFill="1" applyBorder="1"/>
    <x:xf numFmtId="200" fontId="10" fillId="0" borderId="0" xfId="0" applyNumberFormat="1" applyFont="1" applyFill="1" applyBorder="1"/>
    <x:xf numFmtId="200" fontId="11" fillId="0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/>
    <x:xf numFmtId="0" fontId="12" fillId="0" borderId="0" xfId="0" applyNumberFormat="1" applyFont="1" applyFill="1" applyBorder="1"/>
    <x:xf numFmtId="200" fontId="13" fillId="0" borderId="0" xfId="0" applyNumberFormat="1" applyFont="1" applyFill="1" applyBorder="1"/>
    <x:xf numFmtId="0" fontId="14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A02020"/>
      </x:font>
      <x:fill>
        <x:patternFill patternType="solid">
          <x:bgColor rgb="FFFBE8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bef2a23294ccb" /><Relationship Type="http://schemas.openxmlformats.org/officeDocument/2006/relationships/theme" Target="/xl/theme/theme1.xml" Id="R9dcf84fa0e6c4a95" /><Relationship Type="http://schemas.openxmlformats.org/officeDocument/2006/relationships/sharedStrings" Target="/xl/sharedStrings.xml" Id="R2cb1ce61ab554860" /><Relationship Type="http://schemas.openxmlformats.org/officeDocument/2006/relationships/worksheet" Target="/xl/worksheets/sheet1.xml" Id="Rd33d3e457d9747bf" /><Relationship Type="http://schemas.openxmlformats.org/officeDocument/2006/relationships/worksheet" Target="/xl/worksheets/sheet2.xml" Id="R8b98b6bb03c744da" /><Relationship Type="http://schemas.openxmlformats.org/officeDocument/2006/relationships/worksheet" Target="/xl/worksheets/sheet3.xml" Id="R45a42aee12394078" /><Relationship Type="http://schemas.openxmlformats.org/officeDocument/2006/relationships/worksheet" Target="/xl/worksheets/sheet4.xml" Id="R92749c74284d4d0c" /><Relationship Type="http://schemas.openxmlformats.org/officeDocument/2006/relationships/worksheet" Target="/xl/worksheets/sheet5.xml" Id="R28e6c64983b641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3" max="3" width="39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</x:cols>
  <x:sheetData>
    <x:row r="2" ht="22" customHeight="1">
      <x:c r="C2" s="5" t="str">
        <x:v>Begroting voor het ondernemersplan</x:v>
      </x:c>
      <x:c r="D2" s="6"/>
      <x:c r="E2" s="6"/>
      <x:c r="F2" s="6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</x:row>
    <x:row r="3" ht="22" customHeight="1">
      <x:c r="C3" s="2" t="str">
        <x:v>Actief scenario</x:v>
      </x:c>
      <x:c r="D3" s="11" t="str">
        <x:f>'Invoer'!D3</x:f>
        <x:v>Verwacht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</x:row>
    <x:row r="4" ht="22" customHeight="1">
      <x:c r="C4" s="2" t="str">
        <x:v>Onderneming</x:v>
      </x:c>
      <x:c r="D4" s="11" t="str">
        <x:f>'Invoer'!D2</x:f>
        <x:v>Studio Noord - fictief groeiplan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</x:row>
    <x:row r="5" ht="22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</x:row>
    <x:row r="6" ht="22" customHeight="1">
      <x:c r="C6" s="14" t="str">
        <x:v>Exploitatie excl. btw</x:v>
      </x:c>
      <x:c r="D6" s="14" t="str">
        <x:v>Jaar 1</x:v>
      </x:c>
      <x:c r="E6" s="14" t="str">
        <x:v>Jaar 2</x:v>
      </x:c>
      <x:c r="F6" s="14" t="str">
        <x:v>Jaar 3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</x:row>
    <x:row r="7" ht="22" customHeight="1">
      <x:c r="C7" s="2" t="str">
        <x:v>Omzet</x:v>
      </x:c>
      <x:c r="D7" s="10" t="n">
        <x:f>SUMIFS('Maanden'!$E$7:$E$42,'Maanden'!$D$7:$D$42,1)</x:f>
        <x:v>108000</x:v>
      </x:c>
      <x:c r="E7" s="10" t="n">
        <x:f>SUMIFS('Maanden'!$E$7:$E$42,'Maanden'!$D$7:$D$42,2)</x:f>
        <x:v>118800</x:v>
      </x:c>
      <x:c r="F7" s="10" t="n">
        <x:f>SUMIFS('Maanden'!$E$7:$E$42,'Maanden'!$D$7:$D$42,3)</x:f>
        <x:v>130680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</x:row>
    <x:row r="8" ht="22" customHeight="1">
      <x:c r="C8" s="2" t="str">
        <x:v>Variabele kosten</x:v>
      </x:c>
      <x:c r="D8" s="10" t="n">
        <x:f>SUMIFS('Maanden'!$F$7:$F$42,'Maanden'!$D$7:$D$42,1)</x:f>
        <x:v>27000</x:v>
      </x:c>
      <x:c r="E8" s="10" t="n">
        <x:f>SUMIFS('Maanden'!$F$7:$F$42,'Maanden'!$D$7:$D$42,2)</x:f>
        <x:v>29700</x:v>
      </x:c>
      <x:c r="F8" s="10" t="n">
        <x:f>SUMIFS('Maanden'!$F$7:$F$42,'Maanden'!$D$7:$D$42,3)</x:f>
        <x:v>32670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</x:row>
    <x:row r="9" ht="22" customHeight="1">
      <x:c r="C9" s="2" t="str">
        <x:v>Vaste kosten</x:v>
      </x:c>
      <x:c r="D9" s="10" t="n">
        <x:f>SUMIFS('Maanden'!$G$7:$G$42,'Maanden'!$D$7:$D$42,1)</x:f>
        <x:v>30000</x:v>
      </x:c>
      <x:c r="E9" s="10" t="n">
        <x:f>SUMIFS('Maanden'!$G$7:$G$42,'Maanden'!$D$7:$D$42,2)</x:f>
        <x:v>30000</x:v>
      </x:c>
      <x:c r="F9" s="10" t="n">
        <x:f>SUMIFS('Maanden'!$G$7:$G$42,'Maanden'!$D$7:$D$42,3)</x:f>
        <x:v>30000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</x:row>
    <x:row r="10" ht="22" customHeight="1">
      <x:c r="C10" s="2" t="str">
        <x:v>Personeelskosten</x:v>
      </x:c>
      <x:c r="D10" s="10" t="n">
        <x:f>SUMIFS('Maanden'!$H$7:$H$42,'Maanden'!$D$7:$D$42,1)</x:f>
        <x:v>24000</x:v>
      </x:c>
      <x:c r="E10" s="10" t="n">
        <x:f>SUMIFS('Maanden'!$H$7:$H$42,'Maanden'!$D$7:$D$42,2)</x:f>
        <x:v>24000</x:v>
      </x:c>
      <x:c r="F10" s="10" t="n">
        <x:f>SUMIFS('Maanden'!$H$7:$H$42,'Maanden'!$D$7:$D$42,3)</x:f>
        <x:v>24000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</x:row>
    <x:row r="11" ht="22" customHeight="1">
      <x:c r="C11" s="2" t="str">
        <x:v>Afschrijving</x:v>
      </x:c>
      <x:c r="D11" s="10" t="n">
        <x:f>SUMIFS('Maanden'!$I$7:$I$42,'Maanden'!$D$7:$D$42,1)</x:f>
        <x:v>6000</x:v>
      </x:c>
      <x:c r="E11" s="10" t="n">
        <x:f>SUMIFS('Maanden'!$I$7:$I$42,'Maanden'!$D$7:$D$42,2)</x:f>
        <x:v>6000</x:v>
      </x:c>
      <x:c r="F11" s="10" t="n">
        <x:f>SUMIFS('Maanden'!$I$7:$I$42,'Maanden'!$D$7:$D$42,3)</x:f>
        <x:v>6000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</x:row>
    <x:row r="12" ht="22" customHeight="1">
      <x:c r="C12" s="2" t="str">
        <x:v>Rente nieuwe lening</x:v>
      </x:c>
      <x:c r="D12" s="10" t="n">
        <x:f>SUMIFS('Maanden'!$J$7:$J$42,'Maanden'!$D$7:$D$42,1)</x:f>
        <x:v>1655.72</x:v>
      </x:c>
      <x:c r="E12" s="10" t="n">
        <x:f>SUMIFS('Maanden'!$J$7:$J$42,'Maanden'!$D$7:$D$42,2)</x:f>
        <x:v>1328.57</x:v>
      </x:c>
      <x:c r="F12" s="10" t="n">
        <x:f>SUMIFS('Maanden'!$J$7:$J$42,'Maanden'!$D$7:$D$42,3)</x:f>
        <x:v>981.25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</x:row>
    <x:row r="13" ht="22" customHeight="1">
      <x:c r="C13" s="2" t="str">
        <x:v>Bestaande rente</x:v>
      </x:c>
      <x:c r="D13" s="10" t="n">
        <x:f>SUMIFS('Maanden'!$L$7:$L$42,'Maanden'!$D$7:$D$42,1)</x:f>
        <x:v>0</x:v>
      </x:c>
      <x:c r="E13" s="10" t="n">
        <x:f>SUMIFS('Maanden'!$L$7:$L$42,'Maanden'!$D$7:$D$42,2)</x:f>
        <x:v>0</x:v>
      </x:c>
      <x:c r="F13" s="10" t="n">
        <x:f>SUMIFS('Maanden'!$L$7:$L$42,'Maanden'!$D$7:$D$42,3)</x:f>
        <x:v>0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</x:row>
    <x:row r="14" ht="22" customHeight="1">
      <x:c r="C14" s="2" t="str">
        <x:v>Startkosten</x:v>
      </x:c>
      <x:c r="D14" s="10" t="n">
        <x:f>SUMIFS('Maanden'!$M$7:$M$42,'Maanden'!$D$7:$D$42,1)</x:f>
        <x:v>3000</x:v>
      </x:c>
      <x:c r="E14" s="10" t="n">
        <x:f>SUMIFS('Maanden'!$M$7:$M$42,'Maanden'!$D$7:$D$42,2)</x:f>
        <x:v>0</x:v>
      </x:c>
      <x:c r="F14" s="10" t="n">
        <x:f>SUMIFS('Maanden'!$M$7:$M$42,'Maanden'!$D$7:$D$42,3)</x:f>
        <x:v>0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</x:row>
    <x:row r="15" ht="22" customHeight="1">
      <x:c r="C15" s="22" t="str">
        <x:v>Resultaat vóór belasting</x:v>
      </x:c>
      <x:c r="D15" s="23" t="n">
        <x:f>SUMIFS('Maanden'!$N$7:$N$42,'Maanden'!$D$7:$D$42,1)</x:f>
        <x:v>16344.28</x:v>
      </x:c>
      <x:c r="E15" s="23" t="n">
        <x:f>SUMIFS('Maanden'!$N$7:$N$42,'Maanden'!$D$7:$D$42,2)</x:f>
        <x:v>27771.43</x:v>
      </x:c>
      <x:c r="F15" s="23" t="n">
        <x:f>SUMIFS('Maanden'!$N$7:$N$42,'Maanden'!$D$7:$D$42,3)</x:f>
        <x:v>37028.75000000001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</x:row>
    <x:row r="16" ht="22" customHeight="1">
      <x:c r="C16" s="2" t="str">
        <x:v>Aflossing nieuwe lening</x:v>
      </x:c>
      <x:c r="D16" s="10" t="n">
        <x:f>SUMIFS('Maanden'!$K$7:$K$42,'Maanden'!$D$7:$D$42,1)</x:f>
        <x:v>5304.040000000001</x:v>
      </x:c>
      <x:c r="E16" s="10" t="n">
        <x:f>SUMIFS('Maanden'!$K$7:$K$42,'Maanden'!$D$7:$D$42,2)</x:f>
        <x:v>5631.19</x:v>
      </x:c>
      <x:c r="F16" s="10" t="n">
        <x:f>SUMIFS('Maanden'!$K$7:$K$42,'Maanden'!$D$7:$D$42,3)</x:f>
        <x:v>5978.509999999999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</x:row>
    <x:row r="17" ht="22" customHeight="1">
      <x:c r="C17" s="2" t="str">
        <x:v>Kas einde jaar</x:v>
      </x:c>
      <x:c r="D17" s="10" t="n">
        <x:f>'Maanden'!X18</x:f>
        <x:v>20150.24</x:v>
      </x:c>
      <x:c r="E17" s="10" t="n">
        <x:f>'Maanden'!X30</x:f>
        <x:v>33498.98</x:v>
      </x:c>
      <x:c r="F17" s="10" t="n">
        <x:f>'Maanden'!X42</x:f>
        <x:v>55718.47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</x:row>
    <x:row r="18" ht="22" customHeight="1">
      <x:c r="C18" s="2" t="str">
        <x:v>Operationele kas vóór schuld/opname</x:v>
      </x:c>
      <x:c r="D18" s="10" t="n">
        <x:f>SUMIFS('Maanden'!$Y$7:$Y$42,'Maanden'!$D$7:$D$42,1)</x:f>
        <x:v>28860</x:v>
      </x:c>
      <x:c r="E18" s="10" t="n">
        <x:f>SUMIFS('Maanden'!$Y$7:$Y$42,'Maanden'!$D$7:$D$42,2)</x:f>
        <x:v>34708.5</x:v>
      </x:c>
      <x:c r="F18" s="10" t="n">
        <x:f>SUMIFS('Maanden'!$Y$7:$Y$42,'Maanden'!$D$7:$D$42,3)</x:f>
        <x:v>43579.24999999999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</x:row>
    <x:row r="19" ht="22" customHeight="1">
      <x:c r="C19" s="2"/>
      <x:c r="D19" s="10"/>
      <x:c r="E19" s="10"/>
      <x:c r="F19" s="10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</x:row>
    <x:row r="20" ht="22" customHeight="1">
      <x:c r="C20" s="2"/>
      <x:c r="D20" s="10"/>
      <x:c r="E20" s="10"/>
      <x:c r="F20" s="10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</x:row>
    <x:row r="21" ht="22" customHeight="1">
      <x:c r="C21" s="2"/>
      <x:c r="D21" s="10"/>
      <x:c r="E21" s="10"/>
      <x:c r="F21" s="10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</x:row>
    <x:row r="22" ht="22" customHeight="1">
      <x:c r="C22" s="2" t="str">
        <x:v>Startuitgaven excl. btw</x:v>
      </x:c>
      <x:c r="D22" s="10" t="n">
        <x:f>'Invoer'!D64</x:f>
        <x:v>35000</x:v>
      </x:c>
      <x:c r="E22" s="10"/>
      <x:c r="F22" s="10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</x:row>
    <x:row r="23" ht="22" customHeight="1">
      <x:c r="C23" s="2" t="str">
        <x:v>Voorfinanciering btw</x:v>
      </x:c>
      <x:c r="D23" s="10" t="n">
        <x:f>'Invoer'!D65</x:f>
        <x:v>7350</x:v>
      </x:c>
      <x:c r="E23" s="10"/>
      <x:c r="F23" s="10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</x:row>
    <x:row r="24" ht="22" customHeight="1">
      <x:c r="C24" s="2" t="str">
        <x:v>Gewenste buffer</x:v>
      </x:c>
      <x:c r="D24" s="10" t="n">
        <x:f>'Invoer'!$D$17</x:f>
        <x:v>10000</x:v>
      </x:c>
      <x:c r="E24" s="10"/>
      <x:c r="F24" s="10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</x:row>
    <x:row r="25" ht="22" customHeight="1">
      <x:c r="C25" s="2" t="str">
        <x:v>Totale startbehoefte</x:v>
      </x:c>
      <x:c r="D25" s="10" t="n">
        <x:f>'Invoer'!D68</x:f>
        <x:v>52350</x:v>
      </x:c>
      <x:c r="E25" s="10"/>
      <x:c r="F25" s="10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</x:row>
    <x:row r="26" ht="22" customHeight="1">
      <x:c r="C26" s="2" t="str">
        <x:v>Eigen inbreng</x:v>
      </x:c>
      <x:c r="D26" s="10" t="n">
        <x:f>'Invoer'!$D$18</x:f>
        <x:v>20000</x:v>
      </x:c>
      <x:c r="E26" s="10"/>
      <x:c r="F26" s="10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</x:row>
    <x:row r="27" ht="22" customHeight="1">
      <x:c r="C27" s="2" t="str">
        <x:v>Nieuwe lening</x:v>
      </x:c>
      <x:c r="D27" s="10" t="n">
        <x:f>'Invoer'!$D$19</x:f>
        <x:v>30000</x:v>
      </x:c>
      <x:c r="E27" s="10"/>
      <x:c r="F27" s="10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</x:row>
    <x:row r="28" ht="22" customHeight="1">
      <x:c r="C28" s="2" t="str">
        <x:v>Bestaand kasgeld</x:v>
      </x:c>
      <x:c r="D28" s="10" t="n">
        <x:f>'Invoer'!$D$20</x:f>
        <x:v>5000</x:v>
      </x:c>
      <x:c r="E28" s="10"/>
      <x:c r="F28" s="10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</x:row>
    <x:row r="29" ht="22" customHeight="1">
      <x:c r="C29" s="2" t="str">
        <x:v>Tekort (+) / ruimte (-)</x:v>
      </x:c>
      <x:c r="D29" s="10" t="n">
        <x:f>'Invoer'!D69</x:f>
        <x:v>-2650</x:v>
      </x:c>
      <x:c r="E29" s="10"/>
      <x:c r="F29" s="10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</x:row>
    <x:row r="30" ht="22" customHeight="1">
      <x:c r="C30" s="2"/>
      <x:c r="D30" s="10"/>
      <x:c r="E30" s="10"/>
      <x:c r="F30" s="10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</x:row>
    <x:row r="31" ht="22" customHeight="1">
      <x:c r="C31" s="2" t="str">
        <x:v>Break-evenomzet jaar 1</x:v>
      </x:c>
      <x:c r="D31" s="10" t="n">
        <x:f>IF(1-'Invoer'!$D$11/100*'Invoer'!$D$61&gt;0,ROUND(SUM(D9:D14)/(1-'Invoer'!$D$11/100*'Invoer'!$D$61),2),"n.a.")</x:f>
        <x:v>86207.63</x:v>
      </x:c>
      <x:c r="E31" s="10"/>
      <x:c r="F31" s="10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</x:row>
    <x:row r="32" ht="22" customHeight="1">
      <x:c r="C32" s="2" t="str">
        <x:v>Laagste kas in 36 maanden</x:v>
      </x:c>
      <x:c r="D32" s="10" t="n">
        <x:f>MIN('Invoer'!D67,'Maanden'!X7:X42)</x:f>
        <x:v>5845.02</x:v>
      </x:c>
      <x:c r="E32" s="10"/>
      <x:c r="F32" s="10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</x:row>
    <x:row r="33" ht="22" customHeight="1"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</x:row>
    <x:row r="34" ht="22" customHeight="1"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</x:row>
    <x:row r="35" ht="22" customHeight="1">
      <x:c r="C35" s="24" t="str">
        <x:v>CONCEPT. Resultaat vóór belasting. Kas omvat btw en opgegeven belasting/opnamen.</x:v>
      </x:c>
      <x:c r="D35" s="24"/>
      <x:c r="E35" s="24"/>
      <x:c r="F35" s="24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</x:row>
    <x:row r="36" ht="22" customHeight="1">
      <x:c r="C36" s="24" t="str">
        <x:v>Wijzig blauwe invoercellen; Excel rekent alle gekoppelde formules opnieuw door.</x:v>
      </x:c>
      <x:c r="D36" s="24"/>
      <x:c r="E36" s="24"/>
      <x:c r="F36" s="24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</x:row>
    <x:row r="37" ht="22" customHeight="1">
      <x:c r="C37" s="24" t="str">
        <x:v>Vergelijk scenario’s door het centrale scenarionummer op Invoer te wijzigen.</x:v>
      </x:c>
      <x:c r="D37" s="24"/>
      <x:c r="E37" s="24"/>
      <x:c r="F37" s="24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</x:row>
    <x:row r="38" ht="22" customHeight="1">
      <x:c r="C38" s="24" t="str">
        <x:v>Geen automatische aanvraag of financieringsgarantie. Lees Uitgangspunten.</x:v>
      </x:c>
      <x:c r="D38" s="24"/>
      <x:c r="E38" s="24"/>
      <x:c r="F38" s="24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</x:row>
    <x:row r="39" ht="22" customHeight="1"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</x:row>
    <x:row r="40" ht="22" customHeight="1"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</x:row>
    <x:row r="41" ht="22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</x:row>
    <x:row r="42" ht="22" customHeight="1"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</x:row>
    <x:row r="43" ht="22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</x:row>
    <x:row r="44" ht="22" customHeight="1"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</x:row>
    <x:row r="45" ht="22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</x:row>
    <x:row r="46" ht="22" customHeight="1"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</x:row>
    <x:row r="47" ht="22" customHeight="1"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</x:row>
    <x:row r="48" ht="22" customHeight="1"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</x:row>
    <x:row r="49" ht="22" customHeight="1"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</x:row>
    <x:row r="50" ht="22" customHeight="1"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</x:row>
    <x:row r="51" ht="22" customHeight="1"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</x:row>
    <x:row r="52" ht="22" customHeight="1"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</x:row>
    <x:row r="53" ht="22" customHeight="1"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</x:row>
    <x:row r="54" ht="22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</x:row>
    <x:row r="55" ht="22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</x:row>
    <x:row r="56" ht="22" customHeight="1"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</x:row>
    <x:row r="57" ht="22" customHeight="1"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</x:row>
    <x:row r="58" ht="22" customHeight="1"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</x:row>
    <x:row r="59" ht="22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</x:row>
    <x:row r="60" ht="22" customHeight="1"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</x:row>
    <x:row r="61" ht="22" customHeight="1"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</x:row>
    <x:row r="62" ht="22" customHeight="1"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</x:row>
    <x:row r="63" ht="22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</x:row>
    <x:row r="64" ht="22" customHeight="1"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</x:row>
    <x:row r="65" ht="22" customHeight="1"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</x:row>
    <x:row r="66" ht="22" customHeight="1"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</x:row>
    <x:row r="67" ht="22" customHeight="1"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</x:row>
    <x:row r="68" ht="22" customHeight="1"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</x:row>
    <x:row r="69" ht="22" customHeight="1"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</x:row>
    <x:row r="70" ht="22" customHeight="1"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</x:row>
    <x:row r="71" ht="22" customHeight="1"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</x:row>
    <x:row r="72" ht="22" customHeight="1"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</x:row>
    <x:row r="73" ht="22" customHeight="1"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</x:row>
    <x:row r="74" ht="22" customHeight="1"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</x:row>
    <x:row r="75" ht="22" customHeight="1"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3" max="3" width="39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</x:cols>
  <x:sheetData>
    <x:row r="2" ht="22" customHeight="1">
      <x:c r="C2" s="5" t="str">
        <x:v>Uitgangspunten in euro</x:v>
      </x:c>
      <x:c r="D2" s="6" t="str">
        <x:v>Studio Noord - fictief groeiplan</x:v>
      </x:c>
      <x:c r="E2" s="6"/>
      <x:c r="F2" s="6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</x:row>
    <x:row r="3" ht="22" customHeight="1">
      <x:c r="C3" s="2" t="str">
        <x:v>Actief scenario</x:v>
      </x:c>
      <x:c r="D3" s="9" t="str">
        <x:f>CHOOSE($D$33+1,"Tegenvallend","Verwacht","Gunstig")</x:f>
        <x:v>Verwacht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</x:row>
    <x:row r="4" ht="22" customHeight="1">
      <x:c r="C4" s="2" t="str">
        <x:v>Dossierversie</x:v>
      </x:c>
      <x:c r="D4" s="2" t="n">
        <x:v>1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</x:row>
    <x:row r="5" ht="22" customHeight="1">
      <x:c r="C5" s="2" t="str">
        <x:v>Exportdatum</x:v>
      </x:c>
      <x:c r="D5" s="2" t="str">
        <x:v>2026-10-18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</x:row>
    <x:row r="6" ht="22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</x:row>
    <x:row r="7" ht="22" customHeight="1">
      <x:c r="C7" s="2" t="str">
        <x:v>Gemiddelde verkoopprijs</x:v>
      </x:c>
      <x:c r="D7" s="8" t="n">
        <x:v>75</x:v>
      </x:c>
      <x:c r="E7" s="2" t="str">
        <x:v>Aanname - controleren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</x:row>
    <x:row r="8" ht="22" customHeight="1">
      <x:c r="C8" s="2" t="str">
        <x:v>Verkoop per maand</x:v>
      </x:c>
      <x:c r="D8" s="8" t="n">
        <x:v>120</x:v>
      </x:c>
      <x:c r="E8" s="2" t="str">
        <x:v>Aanname - controleren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</x:row>
    <x:row r="9" ht="22" customHeight="1">
      <x:c r="C9" s="2" t="str">
        <x:v>Omzetgroei jaar 2</x:v>
      </x:c>
      <x:c r="D9" s="8" t="n">
        <x:v>10</x:v>
      </x:c>
      <x:c r="E9" s="2" t="str">
        <x:v>Aanname - controleren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</x:row>
    <x:row r="10" ht="22" customHeight="1">
      <x:c r="C10" s="2" t="str">
        <x:v>Omzetgroei jaar 3</x:v>
      </x:c>
      <x:c r="D10" s="8" t="n">
        <x:v>10</x:v>
      </x:c>
      <x:c r="E10" s="2" t="str">
        <x:v>Aanname - controleren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</x:row>
    <x:row r="11" ht="22" customHeight="1">
      <x:c r="C11" s="2" t="str">
        <x:v>Variabele kosten / omzet</x:v>
      </x:c>
      <x:c r="D11" s="8" t="n">
        <x:v>25</x:v>
      </x:c>
      <x:c r="E11" s="2" t="str">
        <x:v>Aanname - controleren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</x:row>
    <x:row r="12" ht="22" customHeight="1">
      <x:c r="C12" s="2" t="str">
        <x:v>Vaste kosten per maand</x:v>
      </x:c>
      <x:c r="D12" s="8" t="n">
        <x:v>2500</x:v>
      </x:c>
      <x:c r="E12" s="2" t="str">
        <x:v>Aanname - controleren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</x:row>
    <x:row r="13" ht="22" customHeight="1">
      <x:c r="C13" s="2" t="str">
        <x:v>Werkgeverslasten per maand</x:v>
      </x:c>
      <x:c r="D13" s="8" t="n">
        <x:v>2000</x:v>
      </x:c>
      <x:c r="E13" s="2" t="str">
        <x:v>Aanname - controleren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</x:row>
    <x:row r="14" ht="22" customHeight="1">
      <x:c r="C14" s="2" t="str">
        <x:v>Bedrijfsmiddelen</x:v>
      </x:c>
      <x:c r="D14" s="8" t="n">
        <x:v>30000</x:v>
      </x:c>
      <x:c r="E14" s="2" t="str">
        <x:v>Aanname - controleren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</x:row>
    <x:row r="15" ht="22" customHeight="1">
      <x:c r="C15" s="2" t="str">
        <x:v>Eenmalige startkosten</x:v>
      </x:c>
      <x:c r="D15" s="8" t="n">
        <x:v>3000</x:v>
      </x:c>
      <x:c r="E15" s="2" t="str">
        <x:v>Aanname - controleren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</x:row>
    <x:row r="16" ht="22" customHeight="1">
      <x:c r="C16" s="2" t="str">
        <x:v>Beginvoorraad</x:v>
      </x:c>
      <x:c r="D16" s="8" t="n">
        <x:v>2000</x:v>
      </x:c>
      <x:c r="E16" s="2" t="str">
        <x:v>Aanname - controleren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</x:row>
    <x:row r="17" ht="22" customHeight="1">
      <x:c r="C17" s="2" t="str">
        <x:v>Gewenste kasbuffer</x:v>
      </x:c>
      <x:c r="D17" s="8" t="n">
        <x:v>10000</x:v>
      </x:c>
      <x:c r="E17" s="2" t="str">
        <x:v>Aanname - controleren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</x:row>
    <x:row r="18" ht="22" customHeight="1">
      <x:c r="C18" s="2" t="str">
        <x:v>Eigen inbreng</x:v>
      </x:c>
      <x:c r="D18" s="8" t="n">
        <x:v>20000</x:v>
      </x:c>
      <x:c r="E18" s="2" t="str">
        <x:v>Aanname - controleren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</x:row>
    <x:row r="19" ht="22" customHeight="1">
      <x:c r="C19" s="2" t="str">
        <x:v>Nieuwe lening</x:v>
      </x:c>
      <x:c r="D19" s="8" t="n">
        <x:v>30000</x:v>
      </x:c>
      <x:c r="E19" s="2" t="str">
        <x:v>Aanname - controleren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</x:row>
    <x:row r="20" ht="22" customHeight="1">
      <x:c r="C20" s="2" t="str">
        <x:v>Bestaande kas vóór investering</x:v>
      </x:c>
      <x:c r="D20" s="8" t="n">
        <x:v>5000</x:v>
      </x:c>
      <x:c r="E20" s="2" t="str">
        <x:v>Aanname - controleren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</x:row>
    <x:row r="21" ht="22" customHeight="1">
      <x:c r="C21" s="2" t="str">
        <x:v>Rente per jaar</x:v>
      </x:c>
      <x:c r="D21" s="8" t="n">
        <x:v>6</x:v>
      </x:c>
      <x:c r="E21" s="2" t="str">
        <x:v>Aanname - controleren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</x:row>
    <x:row r="22" ht="22" customHeight="1">
      <x:c r="C22" s="2" t="str">
        <x:v>Leninglooptijd in maanden</x:v>
      </x:c>
      <x:c r="D22" s="8" t="n">
        <x:v>60</x:v>
      </x:c>
      <x:c r="E22" s="2" t="str">
        <x:v>Aanname - controleren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</x:row>
    <x:row r="23" ht="22" customHeight="1">
      <x:c r="C23" s="2" t="str">
        <x:v>Aflossingsvorm</x:v>
      </x:c>
      <x:c r="D23" s="8" t="str">
        <x:v>annuity</x:v>
      </x:c>
      <x:c r="E23" s="2" t="str">
        <x:v>Aanname - controleren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</x:row>
    <x:row r="24" ht="22" customHeight="1">
      <x:c r="C24" s="2" t="str">
        <x:v>Levensduur in maanden</x:v>
      </x:c>
      <x:c r="D24" s="8" t="n">
        <x:v>60</x:v>
      </x:c>
      <x:c r="E24" s="2" t="str">
        <x:v>Aanname - controleren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</x:row>
    <x:row r="25" ht="22" customHeight="1">
      <x:c r="C25" s="2" t="str">
        <x:v>Btw op verkopen</x:v>
      </x:c>
      <x:c r="D25" s="8" t="n">
        <x:v>21</x:v>
      </x:c>
      <x:c r="E25" s="2" t="str">
        <x:v>Aanname - controleren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</x:row>
    <x:row r="26" ht="22" customHeight="1">
      <x:c r="C26" s="2" t="str">
        <x:v>Btw op kosten en investeringen</x:v>
      </x:c>
      <x:c r="D26" s="8" t="n">
        <x:v>21</x:v>
      </x:c>
      <x:c r="E26" s="2" t="str">
        <x:v>Aanname - controleren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</x:row>
    <x:row r="27" ht="22" customHeight="1">
      <x:c r="C27" s="2" t="str">
        <x:v>Betaaltermijn klanten in dagen</x:v>
      </x:c>
      <x:c r="D27" s="8" t="n">
        <x:v>30</x:v>
      </x:c>
      <x:c r="E27" s="2" t="str">
        <x:v>Aanname - controleren</x:v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</x:row>
    <x:row r="28" ht="22" customHeight="1">
      <x:c r="C28" s="2" t="str">
        <x:v>Betaaltermijn leveranciers in dagen</x:v>
      </x:c>
      <x:c r="D28" s="8" t="n">
        <x:v>30</x:v>
      </x:c>
      <x:c r="E28" s="2" t="str">
        <x:v>Aanname - controleren</x:v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</x:row>
    <x:row r="29" ht="22" customHeight="1">
      <x:c r="C29" s="2" t="str">
        <x:v>Belastingbetaling per maand</x:v>
      </x:c>
      <x:c r="D29" s="8" t="n">
        <x:v>0</x:v>
      </x:c>
      <x:c r="E29" s="2" t="str">
        <x:v>Aanname - controleren</x:v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</x:row>
    <x:row r="30" ht="22" customHeight="1">
      <x:c r="C30" s="2" t="str">
        <x:v>Privéopname per maand</x:v>
      </x:c>
      <x:c r="D30" s="8" t="n">
        <x:v>1200</x:v>
      </x:c>
      <x:c r="E30" s="2" t="str">
        <x:v>Aanname - controleren</x:v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</x:row>
    <x:row r="31" ht="22" customHeight="1">
      <x:c r="C31" s="2" t="str">
        <x:v>Bestaande totale maandbetaling</x:v>
      </x:c>
      <x:c r="D31" s="8" t="n">
        <x:v>0</x:v>
      </x:c>
      <x:c r="E31" s="2" t="str">
        <x:v>Aanname - controleren</x:v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</x:row>
    <x:row r="32" ht="22" customHeight="1">
      <x:c r="C32" s="2" t="str">
        <x:v>Rente daarin per maand</x:v>
      </x:c>
      <x:c r="D32" s="8" t="n">
        <x:v>0</x:v>
      </x:c>
      <x:c r="E32" s="2" t="str">
        <x:v>Aanname - controleren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</x:row>
    <x:row r="33" ht="22" customHeight="1">
      <x:c r="C33" s="2" t="str">
        <x:v>Scenario (0 / 1 / 2)</x:v>
      </x:c>
      <x:c r="D33" s="8" t="n">
        <x:v>1</x:v>
      </x:c>
      <x:c r="E33" s="2" t="str">
        <x:v>Aanname - controleren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</x:row>
    <x:row r="34" ht="22" customHeight="1">
      <x:c r="C34" s="2" t="str">
        <x:v>Tegenvallend omzetfactor (%)</x:v>
      </x:c>
      <x:c r="D34" s="8" t="n">
        <x:v>80</x:v>
      </x:c>
      <x:c r="E34" s="2" t="str">
        <x:v>Aanname - controleren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</x:row>
    <x:row r="35" ht="22" customHeight="1">
      <x:c r="C35" s="2" t="str">
        <x:v>Tegenvallend kostenfactor (%)</x:v>
      </x:c>
      <x:c r="D35" s="8" t="n">
        <x:v>110</x:v>
      </x:c>
      <x:c r="E35" s="2" t="str">
        <x:v>Aanname - controleren</x:v>
      </x:c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</x:row>
    <x:row r="36" ht="22" customHeight="1">
      <x:c r="C36" s="2" t="str">
        <x:v>Tegenvallend extra betaaldagen</x:v>
      </x:c>
      <x:c r="D36" s="8" t="n">
        <x:v>30</x:v>
      </x:c>
      <x:c r="E36" s="2" t="str">
        <x:v>Aanname - controleren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</x:row>
    <x:row r="37" ht="22" customHeight="1">
      <x:c r="C37" s="2" t="str">
        <x:v>Gunstig omzetfactor (%)</x:v>
      </x:c>
      <x:c r="D37" s="8" t="n">
        <x:v>120</x:v>
      </x:c>
      <x:c r="E37" s="2" t="str">
        <x:v>Aanname - controleren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</x:row>
    <x:row r="38" ht="22" customHeight="1">
      <x:c r="C38" s="2" t="str">
        <x:v>Gunstig kostenfactor (%)</x:v>
      </x:c>
      <x:c r="D38" s="8" t="n">
        <x:v>105</x:v>
      </x:c>
      <x:c r="E38" s="2" t="str">
        <x:v>Aanname - controleren</x:v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</x:row>
    <x:row r="39" ht="22" customHeight="1">
      <x:c r="C39" s="2" t="str">
        <x:v>Gunstig extra betaaldagen</x:v>
      </x:c>
      <x:c r="D39" s="8" t="n">
        <x:v>0</x:v>
      </x:c>
      <x:c r="E39" s="2" t="str">
        <x:v>Aanname - controleren</x:v>
      </x:c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</x:row>
    <x:row r="40" ht="22" customHeight="1"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</x:row>
    <x:row r="41" ht="22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</x:row>
    <x:row r="42" ht="22" customHeight="1"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</x:row>
    <x:row r="43" ht="22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</x:row>
    <x:row r="44" ht="22" customHeight="1"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</x:row>
    <x:row r="45" ht="22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</x:row>
    <x:row r="46" ht="22" customHeight="1">
      <x:c r="C46" s="2" t="str">
        <x:v>Scenario: 0 tegenvallend, 1 verwacht, 2 gunstig</x:v>
      </x:c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</x:row>
    <x:row r="47" ht="22" customHeight="1">
      <x:c r="C47" s="2" t="str">
        <x:v>Aflossingsvorm: annuity of linear</x:v>
      </x:c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</x:row>
    <x:row r="48" ht="22" customHeight="1"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</x:row>
    <x:row r="49" ht="22" customHeight="1">
      <x:c r="C49" s="2" t="str">
        <x:v>Seizoen (som van 12 factoren = 12)</x:v>
      </x:c>
      <x:c r="D49" s="2" t="n">
        <x:v>1</x:v>
      </x:c>
      <x:c r="E49" s="2" t="n">
        <x:v>2</x:v>
      </x:c>
      <x:c r="F49" s="2" t="n">
        <x:v>3</x:v>
      </x:c>
      <x:c r="G49" s="2" t="n">
        <x:v>4</x:v>
      </x:c>
      <x:c r="H49" s="2" t="n">
        <x:v>5</x:v>
      </x:c>
      <x:c r="I49" s="2" t="n">
        <x:v>6</x:v>
      </x:c>
      <x:c r="J49" s="2" t="n">
        <x:v>7</x:v>
      </x:c>
      <x:c r="K49" s="2" t="n">
        <x:v>8</x:v>
      </x:c>
      <x:c r="L49" s="2" t="n">
        <x:v>9</x:v>
      </x:c>
      <x:c r="M49" s="2" t="n">
        <x:v>10</x:v>
      </x:c>
      <x:c r="N49" s="2" t="n">
        <x:v>11</x:v>
      </x:c>
      <x:c r="O49" s="2" t="n">
        <x:v>12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</x:row>
    <x:row r="50" ht="22" customHeight="1">
      <x:c r="C50" s="2"/>
      <x:c r="D50" s="8" t="n">
        <x:v>1</x:v>
      </x:c>
      <x:c r="E50" s="8" t="n">
        <x:v>1</x:v>
      </x:c>
      <x:c r="F50" s="8" t="n">
        <x:v>1</x:v>
      </x:c>
      <x:c r="G50" s="8" t="n">
        <x:v>1</x:v>
      </x:c>
      <x:c r="H50" s="8" t="n">
        <x:v>1</x:v>
      </x:c>
      <x:c r="I50" s="8" t="n">
        <x:v>1</x:v>
      </x:c>
      <x:c r="J50" s="8" t="n">
        <x:v>1</x:v>
      </x:c>
      <x:c r="K50" s="8" t="n">
        <x:v>1</x:v>
      </x:c>
      <x:c r="L50" s="8" t="n">
        <x:v>1</x:v>
      </x:c>
      <x:c r="M50" s="8" t="n">
        <x:v>1</x:v>
      </x:c>
      <x:c r="N50" s="8" t="n">
        <x:v>1</x:v>
      </x:c>
      <x:c r="O50" s="8" t="n">
        <x:v>1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</x:row>
    <x:row r="51" ht="22" customHeight="1"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</x:row>
    <x:row r="52" ht="22" customHeight="1"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</x:row>
    <x:row r="53" ht="22" customHeight="1"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</x:row>
    <x:row r="54" ht="22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</x:row>
    <x:row r="55" ht="22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</x:row>
    <x:row r="56" ht="22" customHeight="1"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</x:row>
    <x:row r="57" ht="22" customHeight="1"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</x:row>
    <x:row r="58" ht="22" customHeight="1"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</x:row>
    <x:row r="59" ht="22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</x:row>
    <x:row r="60" ht="22" customHeight="1">
      <x:c r="C60" s="2" t="str">
        <x:v>Actieve omzetfactor</x:v>
      </x:c>
      <x:c r="D60" s="9" t="n">
        <x:f>CHOOSE($D$33+1,$D$34/100,1,$D$37/100)</x:f>
        <x:v>1</x:v>
      </x:c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</x:row>
    <x:row r="61" ht="22" customHeight="1">
      <x:c r="C61" s="2" t="str">
        <x:v>Actieve kostenfactor</x:v>
      </x:c>
      <x:c r="D61" s="9" t="n">
        <x:f>CHOOSE($D$33+1,$D$35/100,1,$D$38/100)</x:f>
        <x:v>1</x:v>
      </x:c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</x:row>
    <x:row r="62" ht="22" customHeight="1">
      <x:c r="C62" s="2" t="str">
        <x:v>Actieve extra betaaldagen</x:v>
      </x:c>
      <x:c r="D62" s="9" t="n">
        <x:f>CHOOSE($D$33+1,$D$36,0,$D$39)</x:f>
        <x:v>0</x:v>
      </x:c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</x:row>
    <x:row r="63" ht="22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</x:row>
    <x:row r="64" ht="22" customHeight="1">
      <x:c r="C64" s="2" t="str">
        <x:v>Startuitgaven excl. btw</x:v>
      </x:c>
      <x:c r="D64" s="10" t="n">
        <x:f>$D$14+$D$15+$D$16</x:f>
        <x:v>35000</x:v>
      </x:c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</x:row>
    <x:row r="65" ht="22" customHeight="1">
      <x:c r="C65" s="2" t="str">
        <x:v>Btw bij start</x:v>
      </x:c>
      <x:c r="D65" s="10" t="n">
        <x:f>ROUND(D64*$D$26/100,2)</x:f>
        <x:v>7350</x:v>
      </x:c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</x:row>
    <x:row r="66" ht="22" customHeight="1">
      <x:c r="C66" s="2" t="str">
        <x:v>Startuitgaven incl. btw</x:v>
      </x:c>
      <x:c r="D66" s="10" t="n">
        <x:f>SUM(D64:D65)</x:f>
        <x:v>42350</x:v>
      </x:c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</x:row>
    <x:row r="67" ht="22" customHeight="1">
      <x:c r="C67" s="2" t="str">
        <x:v>Kas na investering</x:v>
      </x:c>
      <x:c r="D67" s="10" t="n">
        <x:f>ROUND($D$20+$D$18+$D$19-D66,2)</x:f>
        <x:v>12650</x:v>
      </x:c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</x:row>
    <x:row r="68" ht="22" customHeight="1">
      <x:c r="C68" s="2" t="str">
        <x:v>Startbehoefte incl. buffer</x:v>
      </x:c>
      <x:c r="D68" s="10" t="n">
        <x:f>D66+$D$17</x:f>
        <x:v>52350</x:v>
      </x:c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</x:row>
    <x:row r="69" ht="22" customHeight="1">
      <x:c r="C69" s="2" t="str">
        <x:v>Tekort (+) / ruimte (-)</x:v>
      </x:c>
      <x:c r="D69" s="10" t="n">
        <x:f>ROUND(D68-$D$18-$D$19-$D$20,2)</x:f>
        <x:v>-2650</x:v>
      </x:c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</x:row>
    <x:row r="70" ht="22" customHeight="1">
      <x:c r="C70" s="2" t="str">
        <x:v>Annuïteit per maand</x:v>
      </x:c>
      <x:c r="D70" s="10" t="n">
        <x:f>IF($D$21=0,$D$19/$D$22,$D$19*$D$21/1200/(1-(1+$D$21/1200)^(-$D$22)))</x:f>
        <x:v>579.9840458828482</x:v>
      </x:c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</x:row>
    <x:row r="71" ht="22" customHeight="1"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</x:row>
    <x:row r="72" ht="22" customHeight="1"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</x:row>
    <x:row r="73" ht="22" customHeight="1"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</x:row>
    <x:row r="74" ht="22" customHeight="1"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</x:row>
    <x:row r="75" ht="22" customHeight="1"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</x:row>
  </x:sheetData>
  <x:dataValidations count="33">
    <x:dataValidation type="decimal" operator="between" sqref="D7">
      <x:formula1>0</x:formula1>
      <x:formula2>1000000000</x:formula2>
    </x:dataValidation>
    <x:dataValidation type="decimal" operator="between" sqref="D8">
      <x:formula1>0</x:formula1>
      <x:formula2>1000000000</x:formula2>
    </x:dataValidation>
    <x:dataValidation type="decimal" operator="between" sqref="D9">
      <x:formula1>-100</x:formula1>
      <x:formula2>1000000000</x:formula2>
    </x:dataValidation>
    <x:dataValidation type="decimal" operator="between" sqref="D10">
      <x:formula1>-100</x:formula1>
      <x:formula2>1000000000</x:formula2>
    </x:dataValidation>
    <x:dataValidation type="decimal" operator="between" sqref="D11">
      <x:formula1>0</x:formula1>
      <x:formula2>100</x:formula2>
    </x:dataValidation>
    <x:dataValidation type="decimal" operator="between" sqref="D12">
      <x:formula1>0</x:formula1>
      <x:formula2>1000000000</x:formula2>
    </x:dataValidation>
    <x:dataValidation type="decimal" operator="between" sqref="D13">
      <x:formula1>0</x:formula1>
      <x:formula2>1000000000</x:formula2>
    </x:dataValidation>
    <x:dataValidation type="decimal" operator="between" sqref="D14">
      <x:formula1>0</x:formula1>
      <x:formula2>1000000000</x:formula2>
    </x:dataValidation>
    <x:dataValidation type="decimal" operator="between" sqref="D15">
      <x:formula1>0</x:formula1>
      <x:formula2>1000000000</x:formula2>
    </x:dataValidation>
    <x:dataValidation type="decimal" operator="between" sqref="D16">
      <x:formula1>0</x:formula1>
      <x:formula2>1000000000</x:formula2>
    </x:dataValidation>
    <x:dataValidation type="decimal" operator="between" sqref="D17">
      <x:formula1>0</x:formula1>
      <x:formula2>1000000000</x:formula2>
    </x:dataValidation>
    <x:dataValidation type="decimal" operator="between" sqref="D18">
      <x:formula1>0</x:formula1>
      <x:formula2>1000000000</x:formula2>
    </x:dataValidation>
    <x:dataValidation type="decimal" operator="between" sqref="D19">
      <x:formula1>0</x:formula1>
      <x:formula2>1000000000</x:formula2>
    </x:dataValidation>
    <x:dataValidation type="decimal" operator="between" sqref="D20">
      <x:formula1>-1000000000</x:formula1>
      <x:formula2>1000000000</x:formula2>
    </x:dataValidation>
    <x:dataValidation type="decimal" operator="between" sqref="D21">
      <x:formula1>0</x:formula1>
      <x:formula2>100</x:formula2>
    </x:dataValidation>
    <x:dataValidation type="whole" operator="between" sqref="D22">
      <x:formula1>1</x:formula1>
      <x:formula2>360</x:formula2>
    </x:dataValidation>
    <x:dataValidation type="list" sqref="D23">
      <x:formula1>"annuity,linear"</x:formula1>
    </x:dataValidation>
    <x:dataValidation type="whole" operator="between" sqref="D24">
      <x:formula1>1</x:formula1>
      <x:formula2>360</x:formula2>
    </x:dataValidation>
    <x:dataValidation type="decimal" operator="between" sqref="D25">
      <x:formula1>0</x:formula1>
      <x:formula2>100</x:formula2>
    </x:dataValidation>
    <x:dataValidation type="decimal" operator="between" sqref="D26">
      <x:formula1>0</x:formula1>
      <x:formula2>100</x:formula2>
    </x:dataValidation>
    <x:dataValidation type="decimal" operator="between" sqref="D27">
      <x:formula1>0</x:formula1>
      <x:formula2>1000000000</x:formula2>
    </x:dataValidation>
    <x:dataValidation type="decimal" operator="between" sqref="D28">
      <x:formula1>0</x:formula1>
      <x:formula2>1000000000</x:formula2>
    </x:dataValidation>
    <x:dataValidation type="decimal" operator="between" sqref="D29">
      <x:formula1>0</x:formula1>
      <x:formula2>1000000000</x:formula2>
    </x:dataValidation>
    <x:dataValidation type="decimal" operator="between" sqref="D30">
      <x:formula1>0</x:formula1>
      <x:formula2>1000000000</x:formula2>
    </x:dataValidation>
    <x:dataValidation type="decimal" operator="between" sqref="D31">
      <x:formula1>0</x:formula1>
      <x:formula2>1000000000</x:formula2>
    </x:dataValidation>
    <x:dataValidation type="decimal" operator="between" sqref="D32">
      <x:formula1>0</x:formula1>
      <x:formula2>1000000000</x:formula2>
    </x:dataValidation>
    <x:dataValidation type="whole" operator="between" sqref="D33">
      <x:formula1>0</x:formula1>
      <x:formula2>2</x:formula2>
    </x:dataValidation>
    <x:dataValidation type="decimal" operator="between" sqref="D34">
      <x:formula1>0</x:formula1>
      <x:formula2>1000000000</x:formula2>
    </x:dataValidation>
    <x:dataValidation type="decimal" operator="between" sqref="D35">
      <x:formula1>0</x:formula1>
      <x:formula2>1000000000</x:formula2>
    </x:dataValidation>
    <x:dataValidation type="decimal" operator="between" sqref="D36">
      <x:formula1>0</x:formula1>
      <x:formula2>1000000000</x:formula2>
    </x:dataValidation>
    <x:dataValidation type="decimal" operator="between" sqref="D37">
      <x:formula1>0</x:formula1>
      <x:formula2>1000000000</x:formula2>
    </x:dataValidation>
    <x:dataValidation type="decimal" operator="between" sqref="D38">
      <x:formula1>0</x:formula1>
      <x:formula2>1000000000</x:formula2>
    </x:dataValidation>
    <x:dataValidation type="decimal" operator="between" sqref="D39">
      <x:formula1>0</x:formula1>
      <x:formula2>1000000000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3" max="3" width="10" hidden="0" customWidth="1"/>
    <x:col min="4" max="4" width="10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</x:cols>
  <x:sheetData>
    <x:row r="2" ht="22" customHeight="1">
      <x:c r="C2" s="5" t="str">
        <x:v>Maandbegroting - 36 maanden</x:v>
      </x:c>
      <x:c r="D2" s="6"/>
      <x:c r="E2" s="6"/>
      <x:c r="F2" s="6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</x:row>
    <x:row r="3" ht="22" customHeight="1">
      <x:c r="C3" s="2"/>
      <x:c r="D3" s="11" t="str">
        <x:f>'Invoer'!D3</x:f>
        <x:v>Verwacht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</x:row>
    <x:row r="5" ht="22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</x:row>
    <x:row r="6" ht="60" customHeight="1">
      <x:c r="C6" s="14" t="str">
        <x:v>Maand</x:v>
      </x:c>
      <x:c r="D6" s="14" t="str">
        <x:v>Jaar</x:v>
      </x:c>
      <x:c r="E6" s="20" t="str">
        <x:v>Omzet excl. btw</x:v>
      </x:c>
      <x:c r="F6" s="20" t="str">
        <x:v>Variabele kosten</x:v>
      </x:c>
      <x:c r="G6" s="20" t="str">
        <x:v>Vaste kosten</x:v>
      </x:c>
      <x:c r="H6" s="20" t="str">
        <x:v>Personeel</x:v>
      </x:c>
      <x:c r="I6" s="20" t="str">
        <x:v>Afschrijving</x:v>
      </x:c>
      <x:c r="J6" s="20" t="str">
        <x:v>Rente nieuw</x:v>
      </x:c>
      <x:c r="K6" s="20" t="str">
        <x:v>Aflossing nieuw</x:v>
      </x:c>
      <x:c r="L6" s="20" t="str">
        <x:v>Rente bestaand</x:v>
      </x:c>
      <x:c r="M6" s="20" t="str">
        <x:v>Startkosten</x:v>
      </x:c>
      <x:c r="N6" s="20" t="str">
        <x:v>Resultaat vóór belasting</x:v>
      </x:c>
      <x:c r="O6" s="20" t="str">
        <x:v>Beginkas</x:v>
      </x:c>
      <x:c r="P6" s="20" t="str">
        <x:v>Ontvangsten incl. btw</x:v>
      </x:c>
      <x:c r="Q6" s="20" t="str">
        <x:v>Inkoop betaald incl. btw</x:v>
      </x:c>
      <x:c r="R6" s="20" t="str">
        <x:v>Btw betaald (+) / terug (-)</x:v>
      </x:c>
      <x:c r="S6" s="20" t="str">
        <x:v>Btw aangifte opgebouwd</x:v>
      </x:c>
      <x:c r="T6" s="20" t="str">
        <x:v>Belasting kas</x:v>
      </x:c>
      <x:c r="U6" s="20" t="str">
        <x:v>Privéopnamen</x:v>
      </x:c>
      <x:c r="V6" s="20" t="str">
        <x:v>Bestaande betaling</x:v>
      </x:c>
      <x:c r="W6" s="20" t="str">
        <x:v>Totale uitgaven</x:v>
      </x:c>
      <x:c r="X6" s="20" t="str">
        <x:v>Eindkas</x:v>
      </x:c>
      <x:c r="Y6" s="20" t="str">
        <x:v>Operationele kas vóór schuld/opname</x:v>
      </x:c>
      <x:c r="Z6" s="20" t="str">
        <x:v>Verkoop incl. btw</x:v>
      </x:c>
      <x:c r="AA6" s="20" t="str">
        <x:v>Inkoopfactuur incl. btw</x:v>
      </x:c>
    </x:row>
    <x:row r="7" ht="22" customHeight="1">
      <x:c r="C7" s="2" t="n">
        <x:v>1</x:v>
      </x:c>
      <x:c r="D7" s="9" t="n">
        <x:f>INT((C7-1)/12)+1</x:f>
        <x:v>1</x:v>
      </x:c>
      <x:c r="E7" s="17" t="n">
        <x:f>ROUND('Invoer'!$D$7*'Invoer'!$D$8*IF(D7=1,1,IF(D7=2,1+'Invoer'!$D$9/100,(1+'Invoer'!$D$9/100)*(1+'Invoer'!$D$10/100)))*INDEX('Invoer'!$D$50:$O$50,1,MOD(C7-1,12)+1)*'Invoer'!$D$60,2)</x:f>
        <x:v>9000</x:v>
      </x:c>
      <x:c r="F7" s="17" t="n">
        <x:f>ROUND(E7*'Invoer'!$D$11/100*'Invoer'!$D$61,2)</x:f>
        <x:v>2250</x:v>
      </x:c>
      <x:c r="G7" s="17" t="n">
        <x:f>ROUND('Invoer'!$D$12*'Invoer'!$D$61,2)</x:f>
        <x:v>2500</x:v>
      </x:c>
      <x:c r="H7" s="17" t="n">
        <x:f>ROUND('Invoer'!$D$13*'Invoer'!$D$61,2)</x:f>
        <x:v>2000</x:v>
      </x:c>
      <x:c r="I7" s="17" t="n">
        <x:f>IF(C7&lt;='Invoer'!$D$24,ROUND(MAX(0,MIN('Invoer'!$D$14-ROUND('Invoer'!$D$14/'Invoer'!$D$24,2)*(C7-1),IF(C7='Invoer'!$D$24,'Invoer'!$D$14-ROUND('Invoer'!$D$14/'Invoer'!$D$24,2)*(C7-1),ROUND('Invoer'!$D$14/'Invoer'!$D$24,2)))),2),0)</x:f>
        <x:v>500</x:v>
      </x:c>
      <x:c r="J7" s="10" t="n">
        <x:f>'Lening'!E7</x:f>
        <x:v>150</x:v>
      </x:c>
      <x:c r="K7" s="10" t="n">
        <x:f>'Lening'!F7</x:f>
        <x:v>429.98</x:v>
      </x:c>
      <x:c r="L7" s="17" t="n">
        <x:f>'Invoer'!$D$32</x:f>
        <x:v>0</x:v>
      </x:c>
      <x:c r="M7" s="17" t="n">
        <x:f>IF(C7=1,'Invoer'!$D$15,0)</x:f>
        <x:v>3000</x:v>
      </x:c>
      <x:c r="N7" s="10" t="n">
        <x:f>ROUND(E7-SUM(F7:J7)-L7-M7,2)</x:f>
        <x:v>-1400</x:v>
      </x:c>
      <x:c r="O7" s="17" t="n">
        <x:f>'Invoer'!D67</x:f>
        <x:v>12650</x:v>
      </x:c>
      <x:c r="P7" s="17" t="n">
        <x:f>ROUND(IF(C7-INT(('Invoer'!$D$27+'Invoer'!$D$62)/30)&gt;=1,INDEX($Z$7:$Z$42,C7-INT(('Invoer'!$D$27+'Invoer'!$D$62)/30))*(1-MOD(('Invoer'!$D$27+'Invoer'!$D$62),30)/30),0)+IF(C7-INT(('Invoer'!$D$27+'Invoer'!$D$62)/30)-1&gt;=1,INDEX($Z$7:$Z$42,C7-INT(('Invoer'!$D$27+'Invoer'!$D$62)/30)-1)*MOD(('Invoer'!$D$27+'Invoer'!$D$62),30)/30,0),2)</x:f>
        <x:v>0</x:v>
      </x:c>
      <x:c r="Q7" s="17" t="n">
        <x:f>ROUND(IF(C7-INT('Invoer'!$D$28/30)&gt;=1,INDEX($AA$7:$AA$42,C7-INT('Invoer'!$D$28/30))*(1-MOD('Invoer'!$D$28,30)/30),0)+IF(C7-INT('Invoer'!$D$28/30)-1&gt;=1,INDEX($AA$7:$AA$42,C7-INT('Invoer'!$D$28/30)-1)*MOD('Invoer'!$D$28,30)/30,0),2)</x:f>
        <x:v>0</x:v>
      </x:c>
      <x:c r="R7" s="10" t="n">
        <x:f>0</x:f>
        <x:v>0</x:v>
      </x:c>
      <x:c r="S7" s="17" t="n">
        <x:f>ROUND(E7*'Invoer'!$D$25/100-(F7+G7)*'Invoer'!$D$26/100,2)</x:f>
        <x:v>892.5</x:v>
      </x:c>
      <x:c r="T7" s="17" t="n">
        <x:f>'Invoer'!$D$29</x:f>
        <x:v>0</x:v>
      </x:c>
      <x:c r="U7" s="17" t="n">
        <x:f>'Invoer'!$D$30</x:f>
        <x:v>1200</x:v>
      </x:c>
      <x:c r="V7" s="17" t="n">
        <x:f>'Invoer'!$D$31</x:f>
        <x:v>0</x:v>
      </x:c>
      <x:c r="W7" s="17" t="n">
        <x:f>ROUND(Q7+G7*(1+'Invoer'!$D$26/100)+H7+R7+T7+U7+J7+K7+V7,2)</x:f>
        <x:v>6804.98</x:v>
      </x:c>
      <x:c r="X7" s="10" t="n">
        <x:f>ROUND(O7+P7-W7,2)</x:f>
        <x:v>5845.02</x:v>
      </x:c>
      <x:c r="Y7" s="17" t="n">
        <x:f>ROUND(P7-Q7-G7*(1+'Invoer'!$D$26/100)-H7-R7-T7,2)</x:f>
        <x:v>-5025</x:v>
      </x:c>
      <x:c r="Z7" s="17" t="n">
        <x:f>ROUND(E7*(1+'Invoer'!$D$25/100),2)</x:f>
        <x:v>10890</x:v>
      </x:c>
      <x:c r="AA7" s="17" t="n">
        <x:f>ROUND(F7*(1+'Invoer'!$D$26/100),2)</x:f>
        <x:v>2722.5</x:v>
      </x:c>
    </x:row>
    <x:row r="8" ht="22" customHeight="1">
      <x:c r="C8" s="2" t="n">
        <x:v>2</x:v>
      </x:c>
      <x:c r="D8" s="9" t="n">
        <x:f>INT((C8-1)/12)+1</x:f>
        <x:v>1</x:v>
      </x:c>
      <x:c r="E8" s="17" t="n">
        <x:f>ROUND('Invoer'!$D$7*'Invoer'!$D$8*IF(D8=1,1,IF(D8=2,1+'Invoer'!$D$9/100,(1+'Invoer'!$D$9/100)*(1+'Invoer'!$D$10/100)))*INDEX('Invoer'!$D$50:$O$50,1,MOD(C8-1,12)+1)*'Invoer'!$D$60,2)</x:f>
        <x:v>9000</x:v>
      </x:c>
      <x:c r="F8" s="17" t="n">
        <x:f>ROUND(E8*'Invoer'!$D$11/100*'Invoer'!$D$61,2)</x:f>
        <x:v>2250</x:v>
      </x:c>
      <x:c r="G8" s="17" t="n">
        <x:f>ROUND('Invoer'!$D$12*'Invoer'!$D$61,2)</x:f>
        <x:v>2500</x:v>
      </x:c>
      <x:c r="H8" s="17" t="n">
        <x:f>ROUND('Invoer'!$D$13*'Invoer'!$D$61,2)</x:f>
        <x:v>2000</x:v>
      </x:c>
      <x:c r="I8" s="17" t="n">
        <x:f>IF(C8&lt;='Invoer'!$D$24,ROUND(MAX(0,MIN('Invoer'!$D$14-ROUND('Invoer'!$D$14/'Invoer'!$D$24,2)*(C8-1),IF(C8='Invoer'!$D$24,'Invoer'!$D$14-ROUND('Invoer'!$D$14/'Invoer'!$D$24,2)*(C8-1),ROUND('Invoer'!$D$14/'Invoer'!$D$24,2)))),2),0)</x:f>
        <x:v>500</x:v>
      </x:c>
      <x:c r="J8" s="10" t="n">
        <x:f>'Lening'!E8</x:f>
        <x:v>147.85</x:v>
      </x:c>
      <x:c r="K8" s="10" t="n">
        <x:f>'Lening'!F8</x:f>
        <x:v>432.13</x:v>
      </x:c>
      <x:c r="L8" s="17" t="n">
        <x:f>'Invoer'!$D$32</x:f>
        <x:v>0</x:v>
      </x:c>
      <x:c r="M8" s="17" t="n">
        <x:f>IF(C8=1,'Invoer'!$D$15,0)</x:f>
        <x:v>0</x:v>
      </x:c>
      <x:c r="N8" s="10" t="n">
        <x:f>ROUND(E8-SUM(F8:J8)-L8-M8,2)</x:f>
        <x:v>1602.15</x:v>
      </x:c>
      <x:c r="O8" s="10" t="n">
        <x:f>X7</x:f>
        <x:v>5845.02</x:v>
      </x:c>
      <x:c r="P8" s="17" t="n">
        <x:f>ROUND(IF(C8-INT(('Invoer'!$D$27+'Invoer'!$D$62)/30)&gt;=1,INDEX($Z$7:$Z$42,C8-INT(('Invoer'!$D$27+'Invoer'!$D$62)/30))*(1-MOD(('Invoer'!$D$27+'Invoer'!$D$62),30)/30),0)+IF(C8-INT(('Invoer'!$D$27+'Invoer'!$D$62)/30)-1&gt;=1,INDEX($Z$7:$Z$42,C8-INT(('Invoer'!$D$27+'Invoer'!$D$62)/30)-1)*MOD(('Invoer'!$D$27+'Invoer'!$D$62),30)/30,0),2)</x:f>
        <x:v>10890</x:v>
      </x:c>
      <x:c r="Q8" s="17" t="n">
        <x:f>ROUND(IF(C8-INT('Invoer'!$D$28/30)&gt;=1,INDEX($AA$7:$AA$42,C8-INT('Invoer'!$D$28/30))*(1-MOD('Invoer'!$D$28,30)/30),0)+IF(C8-INT('Invoer'!$D$28/30)-1&gt;=1,INDEX($AA$7:$AA$42,C8-INT('Invoer'!$D$28/30)-1)*MOD('Invoer'!$D$28,30)/30,0),2)</x:f>
        <x:v>2722.5</x:v>
      </x:c>
      <x:c r="R8" s="10" t="n">
        <x:f>0</x:f>
        <x:v>0</x:v>
      </x:c>
      <x:c r="S8" s="17" t="n">
        <x:f>ROUND(E8*'Invoer'!$D$25/100-(F8+G8)*'Invoer'!$D$26/100,2)</x:f>
        <x:v>892.5</x:v>
      </x:c>
      <x:c r="T8" s="17" t="n">
        <x:f>'Invoer'!$D$29</x:f>
        <x:v>0</x:v>
      </x:c>
      <x:c r="U8" s="17" t="n">
        <x:f>'Invoer'!$D$30</x:f>
        <x:v>1200</x:v>
      </x:c>
      <x:c r="V8" s="17" t="n">
        <x:f>'Invoer'!$D$31</x:f>
        <x:v>0</x:v>
      </x:c>
      <x:c r="W8" s="17" t="n">
        <x:f>ROUND(Q8+G8*(1+'Invoer'!$D$26/100)+H8+R8+T8+U8+J8+K8+V8,2)</x:f>
        <x:v>9527.48</x:v>
      </x:c>
      <x:c r="X8" s="10" t="n">
        <x:f>ROUND(O8+P8-W8,2)</x:f>
        <x:v>7207.54</x:v>
      </x:c>
      <x:c r="Y8" s="17" t="n">
        <x:f>ROUND(P8-Q8-G8*(1+'Invoer'!$D$26/100)-H8-R8-T8,2)</x:f>
        <x:v>3142.5</x:v>
      </x:c>
      <x:c r="Z8" s="17" t="n">
        <x:f>ROUND(E8*(1+'Invoer'!$D$25/100),2)</x:f>
        <x:v>10890</x:v>
      </x:c>
      <x:c r="AA8" s="17" t="n">
        <x:f>ROUND(F8*(1+'Invoer'!$D$26/100),2)</x:f>
        <x:v>2722.5</x:v>
      </x:c>
    </x:row>
    <x:row r="9" ht="22" customHeight="1">
      <x:c r="C9" s="2" t="n">
        <x:v>3</x:v>
      </x:c>
      <x:c r="D9" s="9" t="n">
        <x:f>INT((C9-1)/12)+1</x:f>
        <x:v>1</x:v>
      </x:c>
      <x:c r="E9" s="17" t="n">
        <x:f>ROUND('Invoer'!$D$7*'Invoer'!$D$8*IF(D9=1,1,IF(D9=2,1+'Invoer'!$D$9/100,(1+'Invoer'!$D$9/100)*(1+'Invoer'!$D$10/100)))*INDEX('Invoer'!$D$50:$O$50,1,MOD(C9-1,12)+1)*'Invoer'!$D$60,2)</x:f>
        <x:v>9000</x:v>
      </x:c>
      <x:c r="F9" s="17" t="n">
        <x:f>ROUND(E9*'Invoer'!$D$11/100*'Invoer'!$D$61,2)</x:f>
        <x:v>2250</x:v>
      </x:c>
      <x:c r="G9" s="17" t="n">
        <x:f>ROUND('Invoer'!$D$12*'Invoer'!$D$61,2)</x:f>
        <x:v>2500</x:v>
      </x:c>
      <x:c r="H9" s="17" t="n">
        <x:f>ROUND('Invoer'!$D$13*'Invoer'!$D$61,2)</x:f>
        <x:v>2000</x:v>
      </x:c>
      <x:c r="I9" s="17" t="n">
        <x:f>IF(C9&lt;='Invoer'!$D$24,ROUND(MAX(0,MIN('Invoer'!$D$14-ROUND('Invoer'!$D$14/'Invoer'!$D$24,2)*(C9-1),IF(C9='Invoer'!$D$24,'Invoer'!$D$14-ROUND('Invoer'!$D$14/'Invoer'!$D$24,2)*(C9-1),ROUND('Invoer'!$D$14/'Invoer'!$D$24,2)))),2),0)</x:f>
        <x:v>500</x:v>
      </x:c>
      <x:c r="J9" s="10" t="n">
        <x:f>'Lening'!E9</x:f>
        <x:v>145.69</x:v>
      </x:c>
      <x:c r="K9" s="10" t="n">
        <x:f>'Lening'!F9</x:f>
        <x:v>434.29</x:v>
      </x:c>
      <x:c r="L9" s="17" t="n">
        <x:f>'Invoer'!$D$32</x:f>
        <x:v>0</x:v>
      </x:c>
      <x:c r="M9" s="17" t="n">
        <x:f>IF(C9=1,'Invoer'!$D$15,0)</x:f>
        <x:v>0</x:v>
      </x:c>
      <x:c r="N9" s="10" t="n">
        <x:f>ROUND(E9-SUM(F9:J9)-L9-M9,2)</x:f>
        <x:v>1604.31</x:v>
      </x:c>
      <x:c r="O9" s="10" t="n">
        <x:f>X8</x:f>
        <x:v>7207.54</x:v>
      </x:c>
      <x:c r="P9" s="17" t="n">
        <x:f>ROUND(IF(C9-INT(('Invoer'!$D$27+'Invoer'!$D$62)/30)&gt;=1,INDEX($Z$7:$Z$42,C9-INT(('Invoer'!$D$27+'Invoer'!$D$62)/30))*(1-MOD(('Invoer'!$D$27+'Invoer'!$D$62),30)/30),0)+IF(C9-INT(('Invoer'!$D$27+'Invoer'!$D$62)/30)-1&gt;=1,INDEX($Z$7:$Z$42,C9-INT(('Invoer'!$D$27+'Invoer'!$D$62)/30)-1)*MOD(('Invoer'!$D$27+'Invoer'!$D$62),30)/30,0),2)</x:f>
        <x:v>10890</x:v>
      </x:c>
      <x:c r="Q9" s="17" t="n">
        <x:f>ROUND(IF(C9-INT('Invoer'!$D$28/30)&gt;=1,INDEX($AA$7:$AA$42,C9-INT('Invoer'!$D$28/30))*(1-MOD('Invoer'!$D$28,30)/30),0)+IF(C9-INT('Invoer'!$D$28/30)-1&gt;=1,INDEX($AA$7:$AA$42,C9-INT('Invoer'!$D$28/30)-1)*MOD('Invoer'!$D$28,30)/30,0),2)</x:f>
        <x:v>2722.5</x:v>
      </x:c>
      <x:c r="R9" s="10" t="n">
        <x:f>0</x:f>
        <x:v>0</x:v>
      </x:c>
      <x:c r="S9" s="17" t="n">
        <x:f>ROUND(E9*'Invoer'!$D$25/100-(F9+G9)*'Invoer'!$D$26/100,2)</x:f>
        <x:v>892.5</x:v>
      </x:c>
      <x:c r="T9" s="17" t="n">
        <x:f>'Invoer'!$D$29</x:f>
        <x:v>0</x:v>
      </x:c>
      <x:c r="U9" s="17" t="n">
        <x:f>'Invoer'!$D$30</x:f>
        <x:v>1200</x:v>
      </x:c>
      <x:c r="V9" s="17" t="n">
        <x:f>'Invoer'!$D$31</x:f>
        <x:v>0</x:v>
      </x:c>
      <x:c r="W9" s="17" t="n">
        <x:f>ROUND(Q9+G9*(1+'Invoer'!$D$26/100)+H9+R9+T9+U9+J9+K9+V9,2)</x:f>
        <x:v>9527.48</x:v>
      </x:c>
      <x:c r="X9" s="10" t="n">
        <x:f>ROUND(O9+P9-W9,2)</x:f>
        <x:v>8570.06</x:v>
      </x:c>
      <x:c r="Y9" s="17" t="n">
        <x:f>ROUND(P9-Q9-G9*(1+'Invoer'!$D$26/100)-H9-R9-T9,2)</x:f>
        <x:v>3142.5</x:v>
      </x:c>
      <x:c r="Z9" s="17" t="n">
        <x:f>ROUND(E9*(1+'Invoer'!$D$25/100),2)</x:f>
        <x:v>10890</x:v>
      </x:c>
      <x:c r="AA9" s="17" t="n">
        <x:f>ROUND(F9*(1+'Invoer'!$D$26/100),2)</x:f>
        <x:v>2722.5</x:v>
      </x:c>
    </x:row>
    <x:row r="10" ht="22" customHeight="1">
      <x:c r="C10" s="2" t="n">
        <x:v>4</x:v>
      </x:c>
      <x:c r="D10" s="9" t="n">
        <x:f>INT((C10-1)/12)+1</x:f>
        <x:v>1</x:v>
      </x:c>
      <x:c r="E10" s="17" t="n">
        <x:f>ROUND('Invoer'!$D$7*'Invoer'!$D$8*IF(D10=1,1,IF(D10=2,1+'Invoer'!$D$9/100,(1+'Invoer'!$D$9/100)*(1+'Invoer'!$D$10/100)))*INDEX('Invoer'!$D$50:$O$50,1,MOD(C10-1,12)+1)*'Invoer'!$D$60,2)</x:f>
        <x:v>9000</x:v>
      </x:c>
      <x:c r="F10" s="17" t="n">
        <x:f>ROUND(E10*'Invoer'!$D$11/100*'Invoer'!$D$61,2)</x:f>
        <x:v>2250</x:v>
      </x:c>
      <x:c r="G10" s="17" t="n">
        <x:f>ROUND('Invoer'!$D$12*'Invoer'!$D$61,2)</x:f>
        <x:v>2500</x:v>
      </x:c>
      <x:c r="H10" s="17" t="n">
        <x:f>ROUND('Invoer'!$D$13*'Invoer'!$D$61,2)</x:f>
        <x:v>2000</x:v>
      </x:c>
      <x:c r="I10" s="17" t="n">
        <x:f>IF(C10&lt;='Invoer'!$D$24,ROUND(MAX(0,MIN('Invoer'!$D$14-ROUND('Invoer'!$D$14/'Invoer'!$D$24,2)*(C10-1),IF(C10='Invoer'!$D$24,'Invoer'!$D$14-ROUND('Invoer'!$D$14/'Invoer'!$D$24,2)*(C10-1),ROUND('Invoer'!$D$14/'Invoer'!$D$24,2)))),2),0)</x:f>
        <x:v>500</x:v>
      </x:c>
      <x:c r="J10" s="10" t="n">
        <x:f>'Lening'!E10</x:f>
        <x:v>143.52</x:v>
      </x:c>
      <x:c r="K10" s="10" t="n">
        <x:f>'Lening'!F10</x:f>
        <x:v>436.46</x:v>
      </x:c>
      <x:c r="L10" s="17" t="n">
        <x:f>'Invoer'!$D$32</x:f>
        <x:v>0</x:v>
      </x:c>
      <x:c r="M10" s="17" t="n">
        <x:f>IF(C10=1,'Invoer'!$D$15,0)</x:f>
        <x:v>0</x:v>
      </x:c>
      <x:c r="N10" s="10" t="n">
        <x:f>ROUND(E10-SUM(F10:J10)-L10-M10,2)</x:f>
        <x:v>1606.48</x:v>
      </x:c>
      <x:c r="O10" s="10" t="n">
        <x:f>X9</x:f>
        <x:v>8570.06</x:v>
      </x:c>
      <x:c r="P10" s="17" t="n">
        <x:f>ROUND(IF(C10-INT(('Invoer'!$D$27+'Invoer'!$D$62)/30)&gt;=1,INDEX($Z$7:$Z$42,C10-INT(('Invoer'!$D$27+'Invoer'!$D$62)/30))*(1-MOD(('Invoer'!$D$27+'Invoer'!$D$62),30)/30),0)+IF(C10-INT(('Invoer'!$D$27+'Invoer'!$D$62)/30)-1&gt;=1,INDEX($Z$7:$Z$42,C10-INT(('Invoer'!$D$27+'Invoer'!$D$62)/30)-1)*MOD(('Invoer'!$D$27+'Invoer'!$D$62),30)/30,0),2)</x:f>
        <x:v>10890</x:v>
      </x:c>
      <x:c r="Q10" s="17" t="n">
        <x:f>ROUND(IF(C10-INT('Invoer'!$D$28/30)&gt;=1,INDEX($AA$7:$AA$42,C10-INT('Invoer'!$D$28/30))*(1-MOD('Invoer'!$D$28,30)/30),0)+IF(C10-INT('Invoer'!$D$28/30)-1&gt;=1,INDEX($AA$7:$AA$42,C10-INT('Invoer'!$D$28/30)-1)*MOD('Invoer'!$D$28,30)/30,0),2)</x:f>
        <x:v>2722.5</x:v>
      </x:c>
      <x:c r="R10" s="17" t="n">
        <x:f>ROUND(SUM(S7:S9)-'Invoer'!$D$65,2)</x:f>
        <x:v>-4672.5</x:v>
      </x:c>
      <x:c r="S10" s="17" t="n">
        <x:f>ROUND(E10*'Invoer'!$D$25/100-(F10+G10)*'Invoer'!$D$26/100,2)</x:f>
        <x:v>892.5</x:v>
      </x:c>
      <x:c r="T10" s="17" t="n">
        <x:f>'Invoer'!$D$29</x:f>
        <x:v>0</x:v>
      </x:c>
      <x:c r="U10" s="17" t="n">
        <x:f>'Invoer'!$D$30</x:f>
        <x:v>1200</x:v>
      </x:c>
      <x:c r="V10" s="17" t="n">
        <x:f>'Invoer'!$D$31</x:f>
        <x:v>0</x:v>
      </x:c>
      <x:c r="W10" s="17" t="n">
        <x:f>ROUND(Q10+G10*(1+'Invoer'!$D$26/100)+H10+R10+T10+U10+J10+K10+V10,2)</x:f>
        <x:v>4854.98</x:v>
      </x:c>
      <x:c r="X10" s="10" t="n">
        <x:f>ROUND(O10+P10-W10,2)</x:f>
        <x:v>14605.08</x:v>
      </x:c>
      <x:c r="Y10" s="17" t="n">
        <x:f>ROUND(P10-Q10-G10*(1+'Invoer'!$D$26/100)-H10-R10-T10,2)</x:f>
        <x:v>7815</x:v>
      </x:c>
      <x:c r="Z10" s="17" t="n">
        <x:f>ROUND(E10*(1+'Invoer'!$D$25/100),2)</x:f>
        <x:v>10890</x:v>
      </x:c>
      <x:c r="AA10" s="17" t="n">
        <x:f>ROUND(F10*(1+'Invoer'!$D$26/100),2)</x:f>
        <x:v>2722.5</x:v>
      </x:c>
    </x:row>
    <x:row r="11" ht="22" customHeight="1">
      <x:c r="C11" s="2" t="n">
        <x:v>5</x:v>
      </x:c>
      <x:c r="D11" s="9" t="n">
        <x:f>INT((C11-1)/12)+1</x:f>
        <x:v>1</x:v>
      </x:c>
      <x:c r="E11" s="17" t="n">
        <x:f>ROUND('Invoer'!$D$7*'Invoer'!$D$8*IF(D11=1,1,IF(D11=2,1+'Invoer'!$D$9/100,(1+'Invoer'!$D$9/100)*(1+'Invoer'!$D$10/100)))*INDEX('Invoer'!$D$50:$O$50,1,MOD(C11-1,12)+1)*'Invoer'!$D$60,2)</x:f>
        <x:v>9000</x:v>
      </x:c>
      <x:c r="F11" s="17" t="n">
        <x:f>ROUND(E11*'Invoer'!$D$11/100*'Invoer'!$D$61,2)</x:f>
        <x:v>2250</x:v>
      </x:c>
      <x:c r="G11" s="17" t="n">
        <x:f>ROUND('Invoer'!$D$12*'Invoer'!$D$61,2)</x:f>
        <x:v>2500</x:v>
      </x:c>
      <x:c r="H11" s="17" t="n">
        <x:f>ROUND('Invoer'!$D$13*'Invoer'!$D$61,2)</x:f>
        <x:v>2000</x:v>
      </x:c>
      <x:c r="I11" s="17" t="n">
        <x:f>IF(C11&lt;='Invoer'!$D$24,ROUND(MAX(0,MIN('Invoer'!$D$14-ROUND('Invoer'!$D$14/'Invoer'!$D$24,2)*(C11-1),IF(C11='Invoer'!$D$24,'Invoer'!$D$14-ROUND('Invoer'!$D$14/'Invoer'!$D$24,2)*(C11-1),ROUND('Invoer'!$D$14/'Invoer'!$D$24,2)))),2),0)</x:f>
        <x:v>500</x:v>
      </x:c>
      <x:c r="J11" s="10" t="n">
        <x:f>'Lening'!E11</x:f>
        <x:v>141.34</x:v>
      </x:c>
      <x:c r="K11" s="10" t="n">
        <x:f>'Lening'!F11</x:f>
        <x:v>438.64</x:v>
      </x:c>
      <x:c r="L11" s="17" t="n">
        <x:f>'Invoer'!$D$32</x:f>
        <x:v>0</x:v>
      </x:c>
      <x:c r="M11" s="17" t="n">
        <x:f>IF(C11=1,'Invoer'!$D$15,0)</x:f>
        <x:v>0</x:v>
      </x:c>
      <x:c r="N11" s="10" t="n">
        <x:f>ROUND(E11-SUM(F11:J11)-L11-M11,2)</x:f>
        <x:v>1608.66</x:v>
      </x:c>
      <x:c r="O11" s="10" t="n">
        <x:f>X10</x:f>
        <x:v>14605.08</x:v>
      </x:c>
      <x:c r="P11" s="17" t="n">
        <x:f>ROUND(IF(C11-INT(('Invoer'!$D$27+'Invoer'!$D$62)/30)&gt;=1,INDEX($Z$7:$Z$42,C11-INT(('Invoer'!$D$27+'Invoer'!$D$62)/30))*(1-MOD(('Invoer'!$D$27+'Invoer'!$D$62),30)/30),0)+IF(C11-INT(('Invoer'!$D$27+'Invoer'!$D$62)/30)-1&gt;=1,INDEX($Z$7:$Z$42,C11-INT(('Invoer'!$D$27+'Invoer'!$D$62)/30)-1)*MOD(('Invoer'!$D$27+'Invoer'!$D$62),30)/30,0),2)</x:f>
        <x:v>10890</x:v>
      </x:c>
      <x:c r="Q11" s="17" t="n">
        <x:f>ROUND(IF(C11-INT('Invoer'!$D$28/30)&gt;=1,INDEX($AA$7:$AA$42,C11-INT('Invoer'!$D$28/30))*(1-MOD('Invoer'!$D$28,30)/30),0)+IF(C11-INT('Invoer'!$D$28/30)-1&gt;=1,INDEX($AA$7:$AA$42,C11-INT('Invoer'!$D$28/30)-1)*MOD('Invoer'!$D$28,30)/30,0),2)</x:f>
        <x:v>2722.5</x:v>
      </x:c>
      <x:c r="R11" s="10" t="n">
        <x:f>0</x:f>
        <x:v>0</x:v>
      </x:c>
      <x:c r="S11" s="17" t="n">
        <x:f>ROUND(E11*'Invoer'!$D$25/100-(F11+G11)*'Invoer'!$D$26/100,2)</x:f>
        <x:v>892.5</x:v>
      </x:c>
      <x:c r="T11" s="17" t="n">
        <x:f>'Invoer'!$D$29</x:f>
        <x:v>0</x:v>
      </x:c>
      <x:c r="U11" s="17" t="n">
        <x:f>'Invoer'!$D$30</x:f>
        <x:v>1200</x:v>
      </x:c>
      <x:c r="V11" s="17" t="n">
        <x:f>'Invoer'!$D$31</x:f>
        <x:v>0</x:v>
      </x:c>
      <x:c r="W11" s="17" t="n">
        <x:f>ROUND(Q11+G11*(1+'Invoer'!$D$26/100)+H11+R11+T11+U11+J11+K11+V11,2)</x:f>
        <x:v>9527.48</x:v>
      </x:c>
      <x:c r="X11" s="10" t="n">
        <x:f>ROUND(O11+P11-W11,2)</x:f>
        <x:v>15967.6</x:v>
      </x:c>
      <x:c r="Y11" s="17" t="n">
        <x:f>ROUND(P11-Q11-G11*(1+'Invoer'!$D$26/100)-H11-R11-T11,2)</x:f>
        <x:v>3142.5</x:v>
      </x:c>
      <x:c r="Z11" s="17" t="n">
        <x:f>ROUND(E11*(1+'Invoer'!$D$25/100),2)</x:f>
        <x:v>10890</x:v>
      </x:c>
      <x:c r="AA11" s="17" t="n">
        <x:f>ROUND(F11*(1+'Invoer'!$D$26/100),2)</x:f>
        <x:v>2722.5</x:v>
      </x:c>
    </x:row>
    <x:row r="12" ht="22" customHeight="1">
      <x:c r="C12" s="2" t="n">
        <x:v>6</x:v>
      </x:c>
      <x:c r="D12" s="9" t="n">
        <x:f>INT((C12-1)/12)+1</x:f>
        <x:v>1</x:v>
      </x:c>
      <x:c r="E12" s="17" t="n">
        <x:f>ROUND('Invoer'!$D$7*'Invoer'!$D$8*IF(D12=1,1,IF(D12=2,1+'Invoer'!$D$9/100,(1+'Invoer'!$D$9/100)*(1+'Invoer'!$D$10/100)))*INDEX('Invoer'!$D$50:$O$50,1,MOD(C12-1,12)+1)*'Invoer'!$D$60,2)</x:f>
        <x:v>9000</x:v>
      </x:c>
      <x:c r="F12" s="17" t="n">
        <x:f>ROUND(E12*'Invoer'!$D$11/100*'Invoer'!$D$61,2)</x:f>
        <x:v>2250</x:v>
      </x:c>
      <x:c r="G12" s="17" t="n">
        <x:f>ROUND('Invoer'!$D$12*'Invoer'!$D$61,2)</x:f>
        <x:v>2500</x:v>
      </x:c>
      <x:c r="H12" s="17" t="n">
        <x:f>ROUND('Invoer'!$D$13*'Invoer'!$D$61,2)</x:f>
        <x:v>2000</x:v>
      </x:c>
      <x:c r="I12" s="17" t="n">
        <x:f>IF(C12&lt;='Invoer'!$D$24,ROUND(MAX(0,MIN('Invoer'!$D$14-ROUND('Invoer'!$D$14/'Invoer'!$D$24,2)*(C12-1),IF(C12='Invoer'!$D$24,'Invoer'!$D$14-ROUND('Invoer'!$D$14/'Invoer'!$D$24,2)*(C12-1),ROUND('Invoer'!$D$14/'Invoer'!$D$24,2)))),2),0)</x:f>
        <x:v>500</x:v>
      </x:c>
      <x:c r="J12" s="10" t="n">
        <x:f>'Lening'!E12</x:f>
        <x:v>139.14</x:v>
      </x:c>
      <x:c r="K12" s="10" t="n">
        <x:f>'Lening'!F12</x:f>
        <x:v>440.84</x:v>
      </x:c>
      <x:c r="L12" s="17" t="n">
        <x:f>'Invoer'!$D$32</x:f>
        <x:v>0</x:v>
      </x:c>
      <x:c r="M12" s="17" t="n">
        <x:f>IF(C12=1,'Invoer'!$D$15,0)</x:f>
        <x:v>0</x:v>
      </x:c>
      <x:c r="N12" s="10" t="n">
        <x:f>ROUND(E12-SUM(F12:J12)-L12-M12,2)</x:f>
        <x:v>1610.86</x:v>
      </x:c>
      <x:c r="O12" s="10" t="n">
        <x:f>X11</x:f>
        <x:v>15967.6</x:v>
      </x:c>
      <x:c r="P12" s="17" t="n">
        <x:f>ROUND(IF(C12-INT(('Invoer'!$D$27+'Invoer'!$D$62)/30)&gt;=1,INDEX($Z$7:$Z$42,C12-INT(('Invoer'!$D$27+'Invoer'!$D$62)/30))*(1-MOD(('Invoer'!$D$27+'Invoer'!$D$62),30)/30),0)+IF(C12-INT(('Invoer'!$D$27+'Invoer'!$D$62)/30)-1&gt;=1,INDEX($Z$7:$Z$42,C12-INT(('Invoer'!$D$27+'Invoer'!$D$62)/30)-1)*MOD(('Invoer'!$D$27+'Invoer'!$D$62),30)/30,0),2)</x:f>
        <x:v>10890</x:v>
      </x:c>
      <x:c r="Q12" s="17" t="n">
        <x:f>ROUND(IF(C12-INT('Invoer'!$D$28/30)&gt;=1,INDEX($AA$7:$AA$42,C12-INT('Invoer'!$D$28/30))*(1-MOD('Invoer'!$D$28,30)/30),0)+IF(C12-INT('Invoer'!$D$28/30)-1&gt;=1,INDEX($AA$7:$AA$42,C12-INT('Invoer'!$D$28/30)-1)*MOD('Invoer'!$D$28,30)/30,0),2)</x:f>
        <x:v>2722.5</x:v>
      </x:c>
      <x:c r="R12" s="10" t="n">
        <x:f>0</x:f>
        <x:v>0</x:v>
      </x:c>
      <x:c r="S12" s="17" t="n">
        <x:f>ROUND(E12*'Invoer'!$D$25/100-(F12+G12)*'Invoer'!$D$26/100,2)</x:f>
        <x:v>892.5</x:v>
      </x:c>
      <x:c r="T12" s="17" t="n">
        <x:f>'Invoer'!$D$29</x:f>
        <x:v>0</x:v>
      </x:c>
      <x:c r="U12" s="17" t="n">
        <x:f>'Invoer'!$D$30</x:f>
        <x:v>1200</x:v>
      </x:c>
      <x:c r="V12" s="17" t="n">
        <x:f>'Invoer'!$D$31</x:f>
        <x:v>0</x:v>
      </x:c>
      <x:c r="W12" s="17" t="n">
        <x:f>ROUND(Q12+G12*(1+'Invoer'!$D$26/100)+H12+R12+T12+U12+J12+K12+V12,2)</x:f>
        <x:v>9527.48</x:v>
      </x:c>
      <x:c r="X12" s="10" t="n">
        <x:f>ROUND(O12+P12-W12,2)</x:f>
        <x:v>17330.12</x:v>
      </x:c>
      <x:c r="Y12" s="17" t="n">
        <x:f>ROUND(P12-Q12-G12*(1+'Invoer'!$D$26/100)-H12-R12-T12,2)</x:f>
        <x:v>3142.5</x:v>
      </x:c>
      <x:c r="Z12" s="17" t="n">
        <x:f>ROUND(E12*(1+'Invoer'!$D$25/100),2)</x:f>
        <x:v>10890</x:v>
      </x:c>
      <x:c r="AA12" s="17" t="n">
        <x:f>ROUND(F12*(1+'Invoer'!$D$26/100),2)</x:f>
        <x:v>2722.5</x:v>
      </x:c>
    </x:row>
    <x:row r="13" ht="22" customHeight="1">
      <x:c r="C13" s="2" t="n">
        <x:v>7</x:v>
      </x:c>
      <x:c r="D13" s="9" t="n">
        <x:f>INT((C13-1)/12)+1</x:f>
        <x:v>1</x:v>
      </x:c>
      <x:c r="E13" s="17" t="n">
        <x:f>ROUND('Invoer'!$D$7*'Invoer'!$D$8*IF(D13=1,1,IF(D13=2,1+'Invoer'!$D$9/100,(1+'Invoer'!$D$9/100)*(1+'Invoer'!$D$10/100)))*INDEX('Invoer'!$D$50:$O$50,1,MOD(C13-1,12)+1)*'Invoer'!$D$60,2)</x:f>
        <x:v>9000</x:v>
      </x:c>
      <x:c r="F13" s="17" t="n">
        <x:f>ROUND(E13*'Invoer'!$D$11/100*'Invoer'!$D$61,2)</x:f>
        <x:v>2250</x:v>
      </x:c>
      <x:c r="G13" s="17" t="n">
        <x:f>ROUND('Invoer'!$D$12*'Invoer'!$D$61,2)</x:f>
        <x:v>2500</x:v>
      </x:c>
      <x:c r="H13" s="17" t="n">
        <x:f>ROUND('Invoer'!$D$13*'Invoer'!$D$61,2)</x:f>
        <x:v>2000</x:v>
      </x:c>
      <x:c r="I13" s="17" t="n">
        <x:f>IF(C13&lt;='Invoer'!$D$24,ROUND(MAX(0,MIN('Invoer'!$D$14-ROUND('Invoer'!$D$14/'Invoer'!$D$24,2)*(C13-1),IF(C13='Invoer'!$D$24,'Invoer'!$D$14-ROUND('Invoer'!$D$14/'Invoer'!$D$24,2)*(C13-1),ROUND('Invoer'!$D$14/'Invoer'!$D$24,2)))),2),0)</x:f>
        <x:v>500</x:v>
      </x:c>
      <x:c r="J13" s="10" t="n">
        <x:f>'Lening'!E13</x:f>
        <x:v>136.94</x:v>
      </x:c>
      <x:c r="K13" s="10" t="n">
        <x:f>'Lening'!F13</x:f>
        <x:v>443.04</x:v>
      </x:c>
      <x:c r="L13" s="17" t="n">
        <x:f>'Invoer'!$D$32</x:f>
        <x:v>0</x:v>
      </x:c>
      <x:c r="M13" s="17" t="n">
        <x:f>IF(C13=1,'Invoer'!$D$15,0)</x:f>
        <x:v>0</x:v>
      </x:c>
      <x:c r="N13" s="10" t="n">
        <x:f>ROUND(E13-SUM(F13:J13)-L13-M13,2)</x:f>
        <x:v>1613.06</x:v>
      </x:c>
      <x:c r="O13" s="10" t="n">
        <x:f>X12</x:f>
        <x:v>17330.12</x:v>
      </x:c>
      <x:c r="P13" s="17" t="n">
        <x:f>ROUND(IF(C13-INT(('Invoer'!$D$27+'Invoer'!$D$62)/30)&gt;=1,INDEX($Z$7:$Z$42,C13-INT(('Invoer'!$D$27+'Invoer'!$D$62)/30))*(1-MOD(('Invoer'!$D$27+'Invoer'!$D$62),30)/30),0)+IF(C13-INT(('Invoer'!$D$27+'Invoer'!$D$62)/30)-1&gt;=1,INDEX($Z$7:$Z$42,C13-INT(('Invoer'!$D$27+'Invoer'!$D$62)/30)-1)*MOD(('Invoer'!$D$27+'Invoer'!$D$62),30)/30,0),2)</x:f>
        <x:v>10890</x:v>
      </x:c>
      <x:c r="Q13" s="17" t="n">
        <x:f>ROUND(IF(C13-INT('Invoer'!$D$28/30)&gt;=1,INDEX($AA$7:$AA$42,C13-INT('Invoer'!$D$28/30))*(1-MOD('Invoer'!$D$28,30)/30),0)+IF(C13-INT('Invoer'!$D$28/30)-1&gt;=1,INDEX($AA$7:$AA$42,C13-INT('Invoer'!$D$28/30)-1)*MOD('Invoer'!$D$28,30)/30,0),2)</x:f>
        <x:v>2722.5</x:v>
      </x:c>
      <x:c r="R13" s="10" t="n">
        <x:f>ROUND(SUM(S10:S12),2)</x:f>
        <x:v>2677.5</x:v>
      </x:c>
      <x:c r="S13" s="17" t="n">
        <x:f>ROUND(E13*'Invoer'!$D$25/100-(F13+G13)*'Invoer'!$D$26/100,2)</x:f>
        <x:v>892.5</x:v>
      </x:c>
      <x:c r="T13" s="17" t="n">
        <x:f>'Invoer'!$D$29</x:f>
        <x:v>0</x:v>
      </x:c>
      <x:c r="U13" s="17" t="n">
        <x:f>'Invoer'!$D$30</x:f>
        <x:v>1200</x:v>
      </x:c>
      <x:c r="V13" s="17" t="n">
        <x:f>'Invoer'!$D$31</x:f>
        <x:v>0</x:v>
      </x:c>
      <x:c r="W13" s="17" t="n">
        <x:f>ROUND(Q13+G13*(1+'Invoer'!$D$26/100)+H13+R13+T13+U13+J13+K13+V13,2)</x:f>
        <x:v>12204.98</x:v>
      </x:c>
      <x:c r="X13" s="10" t="n">
        <x:f>ROUND(O13+P13-W13,2)</x:f>
        <x:v>16015.14</x:v>
      </x:c>
      <x:c r="Y13" s="17" t="n">
        <x:f>ROUND(P13-Q13-G13*(1+'Invoer'!$D$26/100)-H13-R13-T13,2)</x:f>
        <x:v>465</x:v>
      </x:c>
      <x:c r="Z13" s="17" t="n">
        <x:f>ROUND(E13*(1+'Invoer'!$D$25/100),2)</x:f>
        <x:v>10890</x:v>
      </x:c>
      <x:c r="AA13" s="17" t="n">
        <x:f>ROUND(F13*(1+'Invoer'!$D$26/100),2)</x:f>
        <x:v>2722.5</x:v>
      </x:c>
    </x:row>
    <x:row r="14" ht="22" customHeight="1">
      <x:c r="C14" s="2" t="n">
        <x:v>8</x:v>
      </x:c>
      <x:c r="D14" s="9" t="n">
        <x:f>INT((C14-1)/12)+1</x:f>
        <x:v>1</x:v>
      </x:c>
      <x:c r="E14" s="17" t="n">
        <x:f>ROUND('Invoer'!$D$7*'Invoer'!$D$8*IF(D14=1,1,IF(D14=2,1+'Invoer'!$D$9/100,(1+'Invoer'!$D$9/100)*(1+'Invoer'!$D$10/100)))*INDEX('Invoer'!$D$50:$O$50,1,MOD(C14-1,12)+1)*'Invoer'!$D$60,2)</x:f>
        <x:v>9000</x:v>
      </x:c>
      <x:c r="F14" s="17" t="n">
        <x:f>ROUND(E14*'Invoer'!$D$11/100*'Invoer'!$D$61,2)</x:f>
        <x:v>2250</x:v>
      </x:c>
      <x:c r="G14" s="17" t="n">
        <x:f>ROUND('Invoer'!$D$12*'Invoer'!$D$61,2)</x:f>
        <x:v>2500</x:v>
      </x:c>
      <x:c r="H14" s="17" t="n">
        <x:f>ROUND('Invoer'!$D$13*'Invoer'!$D$61,2)</x:f>
        <x:v>2000</x:v>
      </x:c>
      <x:c r="I14" s="17" t="n">
        <x:f>IF(C14&lt;='Invoer'!$D$24,ROUND(MAX(0,MIN('Invoer'!$D$14-ROUND('Invoer'!$D$14/'Invoer'!$D$24,2)*(C14-1),IF(C14='Invoer'!$D$24,'Invoer'!$D$14-ROUND('Invoer'!$D$14/'Invoer'!$D$24,2)*(C14-1),ROUND('Invoer'!$D$14/'Invoer'!$D$24,2)))),2),0)</x:f>
        <x:v>500</x:v>
      </x:c>
      <x:c r="J14" s="10" t="n">
        <x:f>'Lening'!E14</x:f>
        <x:v>134.72</x:v>
      </x:c>
      <x:c r="K14" s="10" t="n">
        <x:f>'Lening'!F14</x:f>
        <x:v>445.26</x:v>
      </x:c>
      <x:c r="L14" s="17" t="n">
        <x:f>'Invoer'!$D$32</x:f>
        <x:v>0</x:v>
      </x:c>
      <x:c r="M14" s="17" t="n">
        <x:f>IF(C14=1,'Invoer'!$D$15,0)</x:f>
        <x:v>0</x:v>
      </x:c>
      <x:c r="N14" s="10" t="n">
        <x:f>ROUND(E14-SUM(F14:J14)-L14-M14,2)</x:f>
        <x:v>1615.28</x:v>
      </x:c>
      <x:c r="O14" s="10" t="n">
        <x:f>X13</x:f>
        <x:v>16015.14</x:v>
      </x:c>
      <x:c r="P14" s="17" t="n">
        <x:f>ROUND(IF(C14-INT(('Invoer'!$D$27+'Invoer'!$D$62)/30)&gt;=1,INDEX($Z$7:$Z$42,C14-INT(('Invoer'!$D$27+'Invoer'!$D$62)/30))*(1-MOD(('Invoer'!$D$27+'Invoer'!$D$62),30)/30),0)+IF(C14-INT(('Invoer'!$D$27+'Invoer'!$D$62)/30)-1&gt;=1,INDEX($Z$7:$Z$42,C14-INT(('Invoer'!$D$27+'Invoer'!$D$62)/30)-1)*MOD(('Invoer'!$D$27+'Invoer'!$D$62),30)/30,0),2)</x:f>
        <x:v>10890</x:v>
      </x:c>
      <x:c r="Q14" s="17" t="n">
        <x:f>ROUND(IF(C14-INT('Invoer'!$D$28/30)&gt;=1,INDEX($AA$7:$AA$42,C14-INT('Invoer'!$D$28/30))*(1-MOD('Invoer'!$D$28,30)/30),0)+IF(C14-INT('Invoer'!$D$28/30)-1&gt;=1,INDEX($AA$7:$AA$42,C14-INT('Invoer'!$D$28/30)-1)*MOD('Invoer'!$D$28,30)/30,0),2)</x:f>
        <x:v>2722.5</x:v>
      </x:c>
      <x:c r="R14" s="10" t="n">
        <x:f>0</x:f>
        <x:v>0</x:v>
      </x:c>
      <x:c r="S14" s="17" t="n">
        <x:f>ROUND(E14*'Invoer'!$D$25/100-(F14+G14)*'Invoer'!$D$26/100,2)</x:f>
        <x:v>892.5</x:v>
      </x:c>
      <x:c r="T14" s="17" t="n">
        <x:f>'Invoer'!$D$29</x:f>
        <x:v>0</x:v>
      </x:c>
      <x:c r="U14" s="17" t="n">
        <x:f>'Invoer'!$D$30</x:f>
        <x:v>1200</x:v>
      </x:c>
      <x:c r="V14" s="17" t="n">
        <x:f>'Invoer'!$D$31</x:f>
        <x:v>0</x:v>
      </x:c>
      <x:c r="W14" s="17" t="n">
        <x:f>ROUND(Q14+G14*(1+'Invoer'!$D$26/100)+H14+R14+T14+U14+J14+K14+V14,2)</x:f>
        <x:v>9527.48</x:v>
      </x:c>
      <x:c r="X14" s="10" t="n">
        <x:f>ROUND(O14+P14-W14,2)</x:f>
        <x:v>17377.66</x:v>
      </x:c>
      <x:c r="Y14" s="17" t="n">
        <x:f>ROUND(P14-Q14-G14*(1+'Invoer'!$D$26/100)-H14-R14-T14,2)</x:f>
        <x:v>3142.5</x:v>
      </x:c>
      <x:c r="Z14" s="17" t="n">
        <x:f>ROUND(E14*(1+'Invoer'!$D$25/100),2)</x:f>
        <x:v>10890</x:v>
      </x:c>
      <x:c r="AA14" s="17" t="n">
        <x:f>ROUND(F14*(1+'Invoer'!$D$26/100),2)</x:f>
        <x:v>2722.5</x:v>
      </x:c>
    </x:row>
    <x:row r="15" ht="22" customHeight="1">
      <x:c r="C15" s="2" t="n">
        <x:v>9</x:v>
      </x:c>
      <x:c r="D15" s="9" t="n">
        <x:f>INT((C15-1)/12)+1</x:f>
        <x:v>1</x:v>
      </x:c>
      <x:c r="E15" s="17" t="n">
        <x:f>ROUND('Invoer'!$D$7*'Invoer'!$D$8*IF(D15=1,1,IF(D15=2,1+'Invoer'!$D$9/100,(1+'Invoer'!$D$9/100)*(1+'Invoer'!$D$10/100)))*INDEX('Invoer'!$D$50:$O$50,1,MOD(C15-1,12)+1)*'Invoer'!$D$60,2)</x:f>
        <x:v>9000</x:v>
      </x:c>
      <x:c r="F15" s="17" t="n">
        <x:f>ROUND(E15*'Invoer'!$D$11/100*'Invoer'!$D$61,2)</x:f>
        <x:v>2250</x:v>
      </x:c>
      <x:c r="G15" s="17" t="n">
        <x:f>ROUND('Invoer'!$D$12*'Invoer'!$D$61,2)</x:f>
        <x:v>2500</x:v>
      </x:c>
      <x:c r="H15" s="17" t="n">
        <x:f>ROUND('Invoer'!$D$13*'Invoer'!$D$61,2)</x:f>
        <x:v>2000</x:v>
      </x:c>
      <x:c r="I15" s="17" t="n">
        <x:f>IF(C15&lt;='Invoer'!$D$24,ROUND(MAX(0,MIN('Invoer'!$D$14-ROUND('Invoer'!$D$14/'Invoer'!$D$24,2)*(C15-1),IF(C15='Invoer'!$D$24,'Invoer'!$D$14-ROUND('Invoer'!$D$14/'Invoer'!$D$24,2)*(C15-1),ROUND('Invoer'!$D$14/'Invoer'!$D$24,2)))),2),0)</x:f>
        <x:v>500</x:v>
      </x:c>
      <x:c r="J15" s="10" t="n">
        <x:f>'Lening'!E15</x:f>
        <x:v>132.5</x:v>
      </x:c>
      <x:c r="K15" s="10" t="n">
        <x:f>'Lening'!F15</x:f>
        <x:v>447.48</x:v>
      </x:c>
      <x:c r="L15" s="17" t="n">
        <x:f>'Invoer'!$D$32</x:f>
        <x:v>0</x:v>
      </x:c>
      <x:c r="M15" s="17" t="n">
        <x:f>IF(C15=1,'Invoer'!$D$15,0)</x:f>
        <x:v>0</x:v>
      </x:c>
      <x:c r="N15" s="10" t="n">
        <x:f>ROUND(E15-SUM(F15:J15)-L15-M15,2)</x:f>
        <x:v>1617.5</x:v>
      </x:c>
      <x:c r="O15" s="10" t="n">
        <x:f>X14</x:f>
        <x:v>17377.66</x:v>
      </x:c>
      <x:c r="P15" s="17" t="n">
        <x:f>ROUND(IF(C15-INT(('Invoer'!$D$27+'Invoer'!$D$62)/30)&gt;=1,INDEX($Z$7:$Z$42,C15-INT(('Invoer'!$D$27+'Invoer'!$D$62)/30))*(1-MOD(('Invoer'!$D$27+'Invoer'!$D$62),30)/30),0)+IF(C15-INT(('Invoer'!$D$27+'Invoer'!$D$62)/30)-1&gt;=1,INDEX($Z$7:$Z$42,C15-INT(('Invoer'!$D$27+'Invoer'!$D$62)/30)-1)*MOD(('Invoer'!$D$27+'Invoer'!$D$62),30)/30,0),2)</x:f>
        <x:v>10890</x:v>
      </x:c>
      <x:c r="Q15" s="17" t="n">
        <x:f>ROUND(IF(C15-INT('Invoer'!$D$28/30)&gt;=1,INDEX($AA$7:$AA$42,C15-INT('Invoer'!$D$28/30))*(1-MOD('Invoer'!$D$28,30)/30),0)+IF(C15-INT('Invoer'!$D$28/30)-1&gt;=1,INDEX($AA$7:$AA$42,C15-INT('Invoer'!$D$28/30)-1)*MOD('Invoer'!$D$28,30)/30,0),2)</x:f>
        <x:v>2722.5</x:v>
      </x:c>
      <x:c r="R15" s="10" t="n">
        <x:f>0</x:f>
        <x:v>0</x:v>
      </x:c>
      <x:c r="S15" s="17" t="n">
        <x:f>ROUND(E15*'Invoer'!$D$25/100-(F15+G15)*'Invoer'!$D$26/100,2)</x:f>
        <x:v>892.5</x:v>
      </x:c>
      <x:c r="T15" s="17" t="n">
        <x:f>'Invoer'!$D$29</x:f>
        <x:v>0</x:v>
      </x:c>
      <x:c r="U15" s="17" t="n">
        <x:f>'Invoer'!$D$30</x:f>
        <x:v>1200</x:v>
      </x:c>
      <x:c r="V15" s="17" t="n">
        <x:f>'Invoer'!$D$31</x:f>
        <x:v>0</x:v>
      </x:c>
      <x:c r="W15" s="17" t="n">
        <x:f>ROUND(Q15+G15*(1+'Invoer'!$D$26/100)+H15+R15+T15+U15+J15+K15+V15,2)</x:f>
        <x:v>9527.48</x:v>
      </x:c>
      <x:c r="X15" s="10" t="n">
        <x:f>ROUND(O15+P15-W15,2)</x:f>
        <x:v>18740.18</x:v>
      </x:c>
      <x:c r="Y15" s="17" t="n">
        <x:f>ROUND(P15-Q15-G15*(1+'Invoer'!$D$26/100)-H15-R15-T15,2)</x:f>
        <x:v>3142.5</x:v>
      </x:c>
      <x:c r="Z15" s="17" t="n">
        <x:f>ROUND(E15*(1+'Invoer'!$D$25/100),2)</x:f>
        <x:v>10890</x:v>
      </x:c>
      <x:c r="AA15" s="17" t="n">
        <x:f>ROUND(F15*(1+'Invoer'!$D$26/100),2)</x:f>
        <x:v>2722.5</x:v>
      </x:c>
    </x:row>
    <x:row r="16" ht="22" customHeight="1">
      <x:c r="C16" s="2" t="n">
        <x:v>10</x:v>
      </x:c>
      <x:c r="D16" s="9" t="n">
        <x:f>INT((C16-1)/12)+1</x:f>
        <x:v>1</x:v>
      </x:c>
      <x:c r="E16" s="17" t="n">
        <x:f>ROUND('Invoer'!$D$7*'Invoer'!$D$8*IF(D16=1,1,IF(D16=2,1+'Invoer'!$D$9/100,(1+'Invoer'!$D$9/100)*(1+'Invoer'!$D$10/100)))*INDEX('Invoer'!$D$50:$O$50,1,MOD(C16-1,12)+1)*'Invoer'!$D$60,2)</x:f>
        <x:v>9000</x:v>
      </x:c>
      <x:c r="F16" s="17" t="n">
        <x:f>ROUND(E16*'Invoer'!$D$11/100*'Invoer'!$D$61,2)</x:f>
        <x:v>2250</x:v>
      </x:c>
      <x:c r="G16" s="17" t="n">
        <x:f>ROUND('Invoer'!$D$12*'Invoer'!$D$61,2)</x:f>
        <x:v>2500</x:v>
      </x:c>
      <x:c r="H16" s="17" t="n">
        <x:f>ROUND('Invoer'!$D$13*'Invoer'!$D$61,2)</x:f>
        <x:v>2000</x:v>
      </x:c>
      <x:c r="I16" s="17" t="n">
        <x:f>IF(C16&lt;='Invoer'!$D$24,ROUND(MAX(0,MIN('Invoer'!$D$14-ROUND('Invoer'!$D$14/'Invoer'!$D$24,2)*(C16-1),IF(C16='Invoer'!$D$24,'Invoer'!$D$14-ROUND('Invoer'!$D$14/'Invoer'!$D$24,2)*(C16-1),ROUND('Invoer'!$D$14/'Invoer'!$D$24,2)))),2),0)</x:f>
        <x:v>500</x:v>
      </x:c>
      <x:c r="J16" s="10" t="n">
        <x:f>'Lening'!E16</x:f>
        <x:v>130.26</x:v>
      </x:c>
      <x:c r="K16" s="10" t="n">
        <x:f>'Lening'!F16</x:f>
        <x:v>449.72</x:v>
      </x:c>
      <x:c r="L16" s="17" t="n">
        <x:f>'Invoer'!$D$32</x:f>
        <x:v>0</x:v>
      </x:c>
      <x:c r="M16" s="17" t="n">
        <x:f>IF(C16=1,'Invoer'!$D$15,0)</x:f>
        <x:v>0</x:v>
      </x:c>
      <x:c r="N16" s="10" t="n">
        <x:f>ROUND(E16-SUM(F16:J16)-L16-M16,2)</x:f>
        <x:v>1619.74</x:v>
      </x:c>
      <x:c r="O16" s="10" t="n">
        <x:f>X15</x:f>
        <x:v>18740.18</x:v>
      </x:c>
      <x:c r="P16" s="17" t="n">
        <x:f>ROUND(IF(C16-INT(('Invoer'!$D$27+'Invoer'!$D$62)/30)&gt;=1,INDEX($Z$7:$Z$42,C16-INT(('Invoer'!$D$27+'Invoer'!$D$62)/30))*(1-MOD(('Invoer'!$D$27+'Invoer'!$D$62),30)/30),0)+IF(C16-INT(('Invoer'!$D$27+'Invoer'!$D$62)/30)-1&gt;=1,INDEX($Z$7:$Z$42,C16-INT(('Invoer'!$D$27+'Invoer'!$D$62)/30)-1)*MOD(('Invoer'!$D$27+'Invoer'!$D$62),30)/30,0),2)</x:f>
        <x:v>10890</x:v>
      </x:c>
      <x:c r="Q16" s="17" t="n">
        <x:f>ROUND(IF(C16-INT('Invoer'!$D$28/30)&gt;=1,INDEX($AA$7:$AA$42,C16-INT('Invoer'!$D$28/30))*(1-MOD('Invoer'!$D$28,30)/30),0)+IF(C16-INT('Invoer'!$D$28/30)-1&gt;=1,INDEX($AA$7:$AA$42,C16-INT('Invoer'!$D$28/30)-1)*MOD('Invoer'!$D$28,30)/30,0),2)</x:f>
        <x:v>2722.5</x:v>
      </x:c>
      <x:c r="R16" s="10" t="n">
        <x:f>ROUND(SUM(S13:S15),2)</x:f>
        <x:v>2677.5</x:v>
      </x:c>
      <x:c r="S16" s="17" t="n">
        <x:f>ROUND(E16*'Invoer'!$D$25/100-(F16+G16)*'Invoer'!$D$26/100,2)</x:f>
        <x:v>892.5</x:v>
      </x:c>
      <x:c r="T16" s="17" t="n">
        <x:f>'Invoer'!$D$29</x:f>
        <x:v>0</x:v>
      </x:c>
      <x:c r="U16" s="17" t="n">
        <x:f>'Invoer'!$D$30</x:f>
        <x:v>1200</x:v>
      </x:c>
      <x:c r="V16" s="17" t="n">
        <x:f>'Invoer'!$D$31</x:f>
        <x:v>0</x:v>
      </x:c>
      <x:c r="W16" s="17" t="n">
        <x:f>ROUND(Q16+G16*(1+'Invoer'!$D$26/100)+H16+R16+T16+U16+J16+K16+V16,2)</x:f>
        <x:v>12204.98</x:v>
      </x:c>
      <x:c r="X16" s="10" t="n">
        <x:f>ROUND(O16+P16-W16,2)</x:f>
        <x:v>17425.2</x:v>
      </x:c>
      <x:c r="Y16" s="17" t="n">
        <x:f>ROUND(P16-Q16-G16*(1+'Invoer'!$D$26/100)-H16-R16-T16,2)</x:f>
        <x:v>465</x:v>
      </x:c>
      <x:c r="Z16" s="17" t="n">
        <x:f>ROUND(E16*(1+'Invoer'!$D$25/100),2)</x:f>
        <x:v>10890</x:v>
      </x:c>
      <x:c r="AA16" s="17" t="n">
        <x:f>ROUND(F16*(1+'Invoer'!$D$26/100),2)</x:f>
        <x:v>2722.5</x:v>
      </x:c>
    </x:row>
    <x:row r="17" ht="22" customHeight="1">
      <x:c r="C17" s="2" t="n">
        <x:v>11</x:v>
      </x:c>
      <x:c r="D17" s="9" t="n">
        <x:f>INT((C17-1)/12)+1</x:f>
        <x:v>1</x:v>
      </x:c>
      <x:c r="E17" s="17" t="n">
        <x:f>ROUND('Invoer'!$D$7*'Invoer'!$D$8*IF(D17=1,1,IF(D17=2,1+'Invoer'!$D$9/100,(1+'Invoer'!$D$9/100)*(1+'Invoer'!$D$10/100)))*INDEX('Invoer'!$D$50:$O$50,1,MOD(C17-1,12)+1)*'Invoer'!$D$60,2)</x:f>
        <x:v>9000</x:v>
      </x:c>
      <x:c r="F17" s="17" t="n">
        <x:f>ROUND(E17*'Invoer'!$D$11/100*'Invoer'!$D$61,2)</x:f>
        <x:v>2250</x:v>
      </x:c>
      <x:c r="G17" s="17" t="n">
        <x:f>ROUND('Invoer'!$D$12*'Invoer'!$D$61,2)</x:f>
        <x:v>2500</x:v>
      </x:c>
      <x:c r="H17" s="17" t="n">
        <x:f>ROUND('Invoer'!$D$13*'Invoer'!$D$61,2)</x:f>
        <x:v>2000</x:v>
      </x:c>
      <x:c r="I17" s="17" t="n">
        <x:f>IF(C17&lt;='Invoer'!$D$24,ROUND(MAX(0,MIN('Invoer'!$D$14-ROUND('Invoer'!$D$14/'Invoer'!$D$24,2)*(C17-1),IF(C17='Invoer'!$D$24,'Invoer'!$D$14-ROUND('Invoer'!$D$14/'Invoer'!$D$24,2)*(C17-1),ROUND('Invoer'!$D$14/'Invoer'!$D$24,2)))),2),0)</x:f>
        <x:v>500</x:v>
      </x:c>
      <x:c r="J17" s="10" t="n">
        <x:f>'Lening'!E17</x:f>
        <x:v>128.01</x:v>
      </x:c>
      <x:c r="K17" s="10" t="n">
        <x:f>'Lening'!F17</x:f>
        <x:v>451.97</x:v>
      </x:c>
      <x:c r="L17" s="17" t="n">
        <x:f>'Invoer'!$D$32</x:f>
        <x:v>0</x:v>
      </x:c>
      <x:c r="M17" s="17" t="n">
        <x:f>IF(C17=1,'Invoer'!$D$15,0)</x:f>
        <x:v>0</x:v>
      </x:c>
      <x:c r="N17" s="10" t="n">
        <x:f>ROUND(E17-SUM(F17:J17)-L17-M17,2)</x:f>
        <x:v>1621.99</x:v>
      </x:c>
      <x:c r="O17" s="10" t="n">
        <x:f>X16</x:f>
        <x:v>17425.2</x:v>
      </x:c>
      <x:c r="P17" s="17" t="n">
        <x:f>ROUND(IF(C17-INT(('Invoer'!$D$27+'Invoer'!$D$62)/30)&gt;=1,INDEX($Z$7:$Z$42,C17-INT(('Invoer'!$D$27+'Invoer'!$D$62)/30))*(1-MOD(('Invoer'!$D$27+'Invoer'!$D$62),30)/30),0)+IF(C17-INT(('Invoer'!$D$27+'Invoer'!$D$62)/30)-1&gt;=1,INDEX($Z$7:$Z$42,C17-INT(('Invoer'!$D$27+'Invoer'!$D$62)/30)-1)*MOD(('Invoer'!$D$27+'Invoer'!$D$62),30)/30,0),2)</x:f>
        <x:v>10890</x:v>
      </x:c>
      <x:c r="Q17" s="17" t="n">
        <x:f>ROUND(IF(C17-INT('Invoer'!$D$28/30)&gt;=1,INDEX($AA$7:$AA$42,C17-INT('Invoer'!$D$28/30))*(1-MOD('Invoer'!$D$28,30)/30),0)+IF(C17-INT('Invoer'!$D$28/30)-1&gt;=1,INDEX($AA$7:$AA$42,C17-INT('Invoer'!$D$28/30)-1)*MOD('Invoer'!$D$28,30)/30,0),2)</x:f>
        <x:v>2722.5</x:v>
      </x:c>
      <x:c r="R17" s="10" t="n">
        <x:f>0</x:f>
        <x:v>0</x:v>
      </x:c>
      <x:c r="S17" s="17" t="n">
        <x:f>ROUND(E17*'Invoer'!$D$25/100-(F17+G17)*'Invoer'!$D$26/100,2)</x:f>
        <x:v>892.5</x:v>
      </x:c>
      <x:c r="T17" s="17" t="n">
        <x:f>'Invoer'!$D$29</x:f>
        <x:v>0</x:v>
      </x:c>
      <x:c r="U17" s="17" t="n">
        <x:f>'Invoer'!$D$30</x:f>
        <x:v>1200</x:v>
      </x:c>
      <x:c r="V17" s="17" t="n">
        <x:f>'Invoer'!$D$31</x:f>
        <x:v>0</x:v>
      </x:c>
      <x:c r="W17" s="17" t="n">
        <x:f>ROUND(Q17+G17*(1+'Invoer'!$D$26/100)+H17+R17+T17+U17+J17+K17+V17,2)</x:f>
        <x:v>9527.48</x:v>
      </x:c>
      <x:c r="X17" s="10" t="n">
        <x:f>ROUND(O17+P17-W17,2)</x:f>
        <x:v>18787.72</x:v>
      </x:c>
      <x:c r="Y17" s="17" t="n">
        <x:f>ROUND(P17-Q17-G17*(1+'Invoer'!$D$26/100)-H17-R17-T17,2)</x:f>
        <x:v>3142.5</x:v>
      </x:c>
      <x:c r="Z17" s="17" t="n">
        <x:f>ROUND(E17*(1+'Invoer'!$D$25/100),2)</x:f>
        <x:v>10890</x:v>
      </x:c>
      <x:c r="AA17" s="17" t="n">
        <x:f>ROUND(F17*(1+'Invoer'!$D$26/100),2)</x:f>
        <x:v>2722.5</x:v>
      </x:c>
    </x:row>
    <x:row r="18" ht="22" customHeight="1">
      <x:c r="C18" s="2" t="n">
        <x:v>12</x:v>
      </x:c>
      <x:c r="D18" s="9" t="n">
        <x:f>INT((C18-1)/12)+1</x:f>
        <x:v>1</x:v>
      </x:c>
      <x:c r="E18" s="17" t="n">
        <x:f>ROUND('Invoer'!$D$7*'Invoer'!$D$8*IF(D18=1,1,IF(D18=2,1+'Invoer'!$D$9/100,(1+'Invoer'!$D$9/100)*(1+'Invoer'!$D$10/100)))*INDEX('Invoer'!$D$50:$O$50,1,MOD(C18-1,12)+1)*'Invoer'!$D$60,2)</x:f>
        <x:v>9000</x:v>
      </x:c>
      <x:c r="F18" s="17" t="n">
        <x:f>ROUND(E18*'Invoer'!$D$11/100*'Invoer'!$D$61,2)</x:f>
        <x:v>2250</x:v>
      </x:c>
      <x:c r="G18" s="17" t="n">
        <x:f>ROUND('Invoer'!$D$12*'Invoer'!$D$61,2)</x:f>
        <x:v>2500</x:v>
      </x:c>
      <x:c r="H18" s="17" t="n">
        <x:f>ROUND('Invoer'!$D$13*'Invoer'!$D$61,2)</x:f>
        <x:v>2000</x:v>
      </x:c>
      <x:c r="I18" s="17" t="n">
        <x:f>IF(C18&lt;='Invoer'!$D$24,ROUND(MAX(0,MIN('Invoer'!$D$14-ROUND('Invoer'!$D$14/'Invoer'!$D$24,2)*(C18-1),IF(C18='Invoer'!$D$24,'Invoer'!$D$14-ROUND('Invoer'!$D$14/'Invoer'!$D$24,2)*(C18-1),ROUND('Invoer'!$D$14/'Invoer'!$D$24,2)))),2),0)</x:f>
        <x:v>500</x:v>
      </x:c>
      <x:c r="J18" s="10" t="n">
        <x:f>'Lening'!E18</x:f>
        <x:v>125.75</x:v>
      </x:c>
      <x:c r="K18" s="10" t="n">
        <x:f>'Lening'!F18</x:f>
        <x:v>454.23</x:v>
      </x:c>
      <x:c r="L18" s="17" t="n">
        <x:f>'Invoer'!$D$32</x:f>
        <x:v>0</x:v>
      </x:c>
      <x:c r="M18" s="17" t="n">
        <x:f>IF(C18=1,'Invoer'!$D$15,0)</x:f>
        <x:v>0</x:v>
      </x:c>
      <x:c r="N18" s="10" t="n">
        <x:f>ROUND(E18-SUM(F18:J18)-L18-M18,2)</x:f>
        <x:v>1624.25</x:v>
      </x:c>
      <x:c r="O18" s="10" t="n">
        <x:f>X17</x:f>
        <x:v>18787.72</x:v>
      </x:c>
      <x:c r="P18" s="17" t="n">
        <x:f>ROUND(IF(C18-INT(('Invoer'!$D$27+'Invoer'!$D$62)/30)&gt;=1,INDEX($Z$7:$Z$42,C18-INT(('Invoer'!$D$27+'Invoer'!$D$62)/30))*(1-MOD(('Invoer'!$D$27+'Invoer'!$D$62),30)/30),0)+IF(C18-INT(('Invoer'!$D$27+'Invoer'!$D$62)/30)-1&gt;=1,INDEX($Z$7:$Z$42,C18-INT(('Invoer'!$D$27+'Invoer'!$D$62)/30)-1)*MOD(('Invoer'!$D$27+'Invoer'!$D$62),30)/30,0),2)</x:f>
        <x:v>10890</x:v>
      </x:c>
      <x:c r="Q18" s="17" t="n">
        <x:f>ROUND(IF(C18-INT('Invoer'!$D$28/30)&gt;=1,INDEX($AA$7:$AA$42,C18-INT('Invoer'!$D$28/30))*(1-MOD('Invoer'!$D$28,30)/30),0)+IF(C18-INT('Invoer'!$D$28/30)-1&gt;=1,INDEX($AA$7:$AA$42,C18-INT('Invoer'!$D$28/30)-1)*MOD('Invoer'!$D$28,30)/30,0),2)</x:f>
        <x:v>2722.5</x:v>
      </x:c>
      <x:c r="R18" s="10" t="n">
        <x:f>0</x:f>
        <x:v>0</x:v>
      </x:c>
      <x:c r="S18" s="17" t="n">
        <x:f>ROUND(E18*'Invoer'!$D$25/100-(F18+G18)*'Invoer'!$D$26/100,2)</x:f>
        <x:v>892.5</x:v>
      </x:c>
      <x:c r="T18" s="17" t="n">
        <x:f>'Invoer'!$D$29</x:f>
        <x:v>0</x:v>
      </x:c>
      <x:c r="U18" s="17" t="n">
        <x:f>'Invoer'!$D$30</x:f>
        <x:v>1200</x:v>
      </x:c>
      <x:c r="V18" s="17" t="n">
        <x:f>'Invoer'!$D$31</x:f>
        <x:v>0</x:v>
      </x:c>
      <x:c r="W18" s="17" t="n">
        <x:f>ROUND(Q18+G18*(1+'Invoer'!$D$26/100)+H18+R18+T18+U18+J18+K18+V18,2)</x:f>
        <x:v>9527.48</x:v>
      </x:c>
      <x:c r="X18" s="10" t="n">
        <x:f>ROUND(O18+P18-W18,2)</x:f>
        <x:v>20150.24</x:v>
      </x:c>
      <x:c r="Y18" s="17" t="n">
        <x:f>ROUND(P18-Q18-G18*(1+'Invoer'!$D$26/100)-H18-R18-T18,2)</x:f>
        <x:v>3142.5</x:v>
      </x:c>
      <x:c r="Z18" s="17" t="n">
        <x:f>ROUND(E18*(1+'Invoer'!$D$25/100),2)</x:f>
        <x:v>10890</x:v>
      </x:c>
      <x:c r="AA18" s="17" t="n">
        <x:f>ROUND(F18*(1+'Invoer'!$D$26/100),2)</x:f>
        <x:v>2722.5</x:v>
      </x:c>
    </x:row>
    <x:row r="19" ht="22" customHeight="1">
      <x:c r="C19" s="2" t="n">
        <x:v>13</x:v>
      </x:c>
      <x:c r="D19" s="9" t="n">
        <x:f>INT((C19-1)/12)+1</x:f>
        <x:v>2</x:v>
      </x:c>
      <x:c r="E19" s="17" t="n">
        <x:f>ROUND('Invoer'!$D$7*'Invoer'!$D$8*IF(D19=1,1,IF(D19=2,1+'Invoer'!$D$9/100,(1+'Invoer'!$D$9/100)*(1+'Invoer'!$D$10/100)))*INDEX('Invoer'!$D$50:$O$50,1,MOD(C19-1,12)+1)*'Invoer'!$D$60,2)</x:f>
        <x:v>9900</x:v>
      </x:c>
      <x:c r="F19" s="17" t="n">
        <x:f>ROUND(E19*'Invoer'!$D$11/100*'Invoer'!$D$61,2)</x:f>
        <x:v>2475</x:v>
      </x:c>
      <x:c r="G19" s="17" t="n">
        <x:f>ROUND('Invoer'!$D$12*'Invoer'!$D$61,2)</x:f>
        <x:v>2500</x:v>
      </x:c>
      <x:c r="H19" s="17" t="n">
        <x:f>ROUND('Invoer'!$D$13*'Invoer'!$D$61,2)</x:f>
        <x:v>2000</x:v>
      </x:c>
      <x:c r="I19" s="17" t="n">
        <x:f>IF(C19&lt;='Invoer'!$D$24,ROUND(MAX(0,MIN('Invoer'!$D$14-ROUND('Invoer'!$D$14/'Invoer'!$D$24,2)*(C19-1),IF(C19='Invoer'!$D$24,'Invoer'!$D$14-ROUND('Invoer'!$D$14/'Invoer'!$D$24,2)*(C19-1),ROUND('Invoer'!$D$14/'Invoer'!$D$24,2)))),2),0)</x:f>
        <x:v>500</x:v>
      </x:c>
      <x:c r="J19" s="10" t="n">
        <x:f>'Lening'!E19</x:f>
        <x:v>123.48</x:v>
      </x:c>
      <x:c r="K19" s="10" t="n">
        <x:f>'Lening'!F19</x:f>
        <x:v>456.5</x:v>
      </x:c>
      <x:c r="L19" s="17" t="n">
        <x:f>'Invoer'!$D$32</x:f>
        <x:v>0</x:v>
      </x:c>
      <x:c r="M19" s="17" t="n">
        <x:f>IF(C19=1,'Invoer'!$D$15,0)</x:f>
        <x:v>0</x:v>
      </x:c>
      <x:c r="N19" s="10" t="n">
        <x:f>ROUND(E19-SUM(F19:J19)-L19-M19,2)</x:f>
        <x:v>2301.52</x:v>
      </x:c>
      <x:c r="O19" s="10" t="n">
        <x:f>X18</x:f>
        <x:v>20150.24</x:v>
      </x:c>
      <x:c r="P19" s="17" t="n">
        <x:f>ROUND(IF(C19-INT(('Invoer'!$D$27+'Invoer'!$D$62)/30)&gt;=1,INDEX($Z$7:$Z$42,C19-INT(('Invoer'!$D$27+'Invoer'!$D$62)/30))*(1-MOD(('Invoer'!$D$27+'Invoer'!$D$62),30)/30),0)+IF(C19-INT(('Invoer'!$D$27+'Invoer'!$D$62)/30)-1&gt;=1,INDEX($Z$7:$Z$42,C19-INT(('Invoer'!$D$27+'Invoer'!$D$62)/30)-1)*MOD(('Invoer'!$D$27+'Invoer'!$D$62),30)/30,0),2)</x:f>
        <x:v>10890</x:v>
      </x:c>
      <x:c r="Q19" s="17" t="n">
        <x:f>ROUND(IF(C19-INT('Invoer'!$D$28/30)&gt;=1,INDEX($AA$7:$AA$42,C19-INT('Invoer'!$D$28/30))*(1-MOD('Invoer'!$D$28,30)/30),0)+IF(C19-INT('Invoer'!$D$28/30)-1&gt;=1,INDEX($AA$7:$AA$42,C19-INT('Invoer'!$D$28/30)-1)*MOD('Invoer'!$D$28,30)/30,0),2)</x:f>
        <x:v>2722.5</x:v>
      </x:c>
      <x:c r="R19" s="10" t="n">
        <x:f>ROUND(SUM(S16:S18),2)</x:f>
        <x:v>2677.5</x:v>
      </x:c>
      <x:c r="S19" s="17" t="n">
        <x:f>ROUND(E19*'Invoer'!$D$25/100-(F19+G19)*'Invoer'!$D$26/100,2)</x:f>
        <x:v>1034.25</x:v>
      </x:c>
      <x:c r="T19" s="17" t="n">
        <x:f>'Invoer'!$D$29</x:f>
        <x:v>0</x:v>
      </x:c>
      <x:c r="U19" s="17" t="n">
        <x:f>'Invoer'!$D$30</x:f>
        <x:v>1200</x:v>
      </x:c>
      <x:c r="V19" s="17" t="n">
        <x:f>'Invoer'!$D$31</x:f>
        <x:v>0</x:v>
      </x:c>
      <x:c r="W19" s="17" t="n">
        <x:f>ROUND(Q19+G19*(1+'Invoer'!$D$26/100)+H19+R19+T19+U19+J19+K19+V19,2)</x:f>
        <x:v>12204.98</x:v>
      </x:c>
      <x:c r="X19" s="10" t="n">
        <x:f>ROUND(O19+P19-W19,2)</x:f>
        <x:v>18835.26</x:v>
      </x:c>
      <x:c r="Y19" s="17" t="n">
        <x:f>ROUND(P19-Q19-G19*(1+'Invoer'!$D$26/100)-H19-R19-T19,2)</x:f>
        <x:v>465</x:v>
      </x:c>
      <x:c r="Z19" s="17" t="n">
        <x:f>ROUND(E19*(1+'Invoer'!$D$25/100),2)</x:f>
        <x:v>11979</x:v>
      </x:c>
      <x:c r="AA19" s="17" t="n">
        <x:f>ROUND(F19*(1+'Invoer'!$D$26/100),2)</x:f>
        <x:v>2994.75</x:v>
      </x:c>
    </x:row>
    <x:row r="20" ht="22" customHeight="1">
      <x:c r="C20" s="2" t="n">
        <x:v>14</x:v>
      </x:c>
      <x:c r="D20" s="9" t="n">
        <x:f>INT((C20-1)/12)+1</x:f>
        <x:v>2</x:v>
      </x:c>
      <x:c r="E20" s="17" t="n">
        <x:f>ROUND('Invoer'!$D$7*'Invoer'!$D$8*IF(D20=1,1,IF(D20=2,1+'Invoer'!$D$9/100,(1+'Invoer'!$D$9/100)*(1+'Invoer'!$D$10/100)))*INDEX('Invoer'!$D$50:$O$50,1,MOD(C20-1,12)+1)*'Invoer'!$D$60,2)</x:f>
        <x:v>9900</x:v>
      </x:c>
      <x:c r="F20" s="17" t="n">
        <x:f>ROUND(E20*'Invoer'!$D$11/100*'Invoer'!$D$61,2)</x:f>
        <x:v>2475</x:v>
      </x:c>
      <x:c r="G20" s="17" t="n">
        <x:f>ROUND('Invoer'!$D$12*'Invoer'!$D$61,2)</x:f>
        <x:v>2500</x:v>
      </x:c>
      <x:c r="H20" s="17" t="n">
        <x:f>ROUND('Invoer'!$D$13*'Invoer'!$D$61,2)</x:f>
        <x:v>2000</x:v>
      </x:c>
      <x:c r="I20" s="17" t="n">
        <x:f>IF(C20&lt;='Invoer'!$D$24,ROUND(MAX(0,MIN('Invoer'!$D$14-ROUND('Invoer'!$D$14/'Invoer'!$D$24,2)*(C20-1),IF(C20='Invoer'!$D$24,'Invoer'!$D$14-ROUND('Invoer'!$D$14/'Invoer'!$D$24,2)*(C20-1),ROUND('Invoer'!$D$14/'Invoer'!$D$24,2)))),2),0)</x:f>
        <x:v>500</x:v>
      </x:c>
      <x:c r="J20" s="10" t="n">
        <x:f>'Lening'!E20</x:f>
        <x:v>121.2</x:v>
      </x:c>
      <x:c r="K20" s="10" t="n">
        <x:f>'Lening'!F20</x:f>
        <x:v>458.78</x:v>
      </x:c>
      <x:c r="L20" s="17" t="n">
        <x:f>'Invoer'!$D$32</x:f>
        <x:v>0</x:v>
      </x:c>
      <x:c r="M20" s="17" t="n">
        <x:f>IF(C20=1,'Invoer'!$D$15,0)</x:f>
        <x:v>0</x:v>
      </x:c>
      <x:c r="N20" s="10" t="n">
        <x:f>ROUND(E20-SUM(F20:J20)-L20-M20,2)</x:f>
        <x:v>2303.8</x:v>
      </x:c>
      <x:c r="O20" s="10" t="n">
        <x:f>X19</x:f>
        <x:v>18835.26</x:v>
      </x:c>
      <x:c r="P20" s="17" t="n">
        <x:f>ROUND(IF(C20-INT(('Invoer'!$D$27+'Invoer'!$D$62)/30)&gt;=1,INDEX($Z$7:$Z$42,C20-INT(('Invoer'!$D$27+'Invoer'!$D$62)/30))*(1-MOD(('Invoer'!$D$27+'Invoer'!$D$62),30)/30),0)+IF(C20-INT(('Invoer'!$D$27+'Invoer'!$D$62)/30)-1&gt;=1,INDEX($Z$7:$Z$42,C20-INT(('Invoer'!$D$27+'Invoer'!$D$62)/30)-1)*MOD(('Invoer'!$D$27+'Invoer'!$D$62),30)/30,0),2)</x:f>
        <x:v>11979</x:v>
      </x:c>
      <x:c r="Q20" s="17" t="n">
        <x:f>ROUND(IF(C20-INT('Invoer'!$D$28/30)&gt;=1,INDEX($AA$7:$AA$42,C20-INT('Invoer'!$D$28/30))*(1-MOD('Invoer'!$D$28,30)/30),0)+IF(C20-INT('Invoer'!$D$28/30)-1&gt;=1,INDEX($AA$7:$AA$42,C20-INT('Invoer'!$D$28/30)-1)*MOD('Invoer'!$D$28,30)/30,0),2)</x:f>
        <x:v>2994.75</x:v>
      </x:c>
      <x:c r="R20" s="10" t="n">
        <x:f>0</x:f>
        <x:v>0</x:v>
      </x:c>
      <x:c r="S20" s="17" t="n">
        <x:f>ROUND(E20*'Invoer'!$D$25/100-(F20+G20)*'Invoer'!$D$26/100,2)</x:f>
        <x:v>1034.25</x:v>
      </x:c>
      <x:c r="T20" s="17" t="n">
        <x:f>'Invoer'!$D$29</x:f>
        <x:v>0</x:v>
      </x:c>
      <x:c r="U20" s="17" t="n">
        <x:f>'Invoer'!$D$30</x:f>
        <x:v>1200</x:v>
      </x:c>
      <x:c r="V20" s="17" t="n">
        <x:f>'Invoer'!$D$31</x:f>
        <x:v>0</x:v>
      </x:c>
      <x:c r="W20" s="17" t="n">
        <x:f>ROUND(Q20+G20*(1+'Invoer'!$D$26/100)+H20+R20+T20+U20+J20+K20+V20,2)</x:f>
        <x:v>9799.73</x:v>
      </x:c>
      <x:c r="X20" s="10" t="n">
        <x:f>ROUND(O20+P20-W20,2)</x:f>
        <x:v>21014.53</x:v>
      </x:c>
      <x:c r="Y20" s="17" t="n">
        <x:f>ROUND(P20-Q20-G20*(1+'Invoer'!$D$26/100)-H20-R20-T20,2)</x:f>
        <x:v>3959.25</x:v>
      </x:c>
      <x:c r="Z20" s="17" t="n">
        <x:f>ROUND(E20*(1+'Invoer'!$D$25/100),2)</x:f>
        <x:v>11979</x:v>
      </x:c>
      <x:c r="AA20" s="17" t="n">
        <x:f>ROUND(F20*(1+'Invoer'!$D$26/100),2)</x:f>
        <x:v>2994.75</x:v>
      </x:c>
    </x:row>
    <x:row r="21" ht="22" customHeight="1">
      <x:c r="C21" s="2" t="n">
        <x:v>15</x:v>
      </x:c>
      <x:c r="D21" s="9" t="n">
        <x:f>INT((C21-1)/12)+1</x:f>
        <x:v>2</x:v>
      </x:c>
      <x:c r="E21" s="17" t="n">
        <x:f>ROUND('Invoer'!$D$7*'Invoer'!$D$8*IF(D21=1,1,IF(D21=2,1+'Invoer'!$D$9/100,(1+'Invoer'!$D$9/100)*(1+'Invoer'!$D$10/100)))*INDEX('Invoer'!$D$50:$O$50,1,MOD(C21-1,12)+1)*'Invoer'!$D$60,2)</x:f>
        <x:v>9900</x:v>
      </x:c>
      <x:c r="F21" s="17" t="n">
        <x:f>ROUND(E21*'Invoer'!$D$11/100*'Invoer'!$D$61,2)</x:f>
        <x:v>2475</x:v>
      </x:c>
      <x:c r="G21" s="17" t="n">
        <x:f>ROUND('Invoer'!$D$12*'Invoer'!$D$61,2)</x:f>
        <x:v>2500</x:v>
      </x:c>
      <x:c r="H21" s="17" t="n">
        <x:f>ROUND('Invoer'!$D$13*'Invoer'!$D$61,2)</x:f>
        <x:v>2000</x:v>
      </x:c>
      <x:c r="I21" s="17" t="n">
        <x:f>IF(C21&lt;='Invoer'!$D$24,ROUND(MAX(0,MIN('Invoer'!$D$14-ROUND('Invoer'!$D$14/'Invoer'!$D$24,2)*(C21-1),IF(C21='Invoer'!$D$24,'Invoer'!$D$14-ROUND('Invoer'!$D$14/'Invoer'!$D$24,2)*(C21-1),ROUND('Invoer'!$D$14/'Invoer'!$D$24,2)))),2),0)</x:f>
        <x:v>500</x:v>
      </x:c>
      <x:c r="J21" s="10" t="n">
        <x:f>'Lening'!E21</x:f>
        <x:v>118.9</x:v>
      </x:c>
      <x:c r="K21" s="10" t="n">
        <x:f>'Lening'!F21</x:f>
        <x:v>461.08</x:v>
      </x:c>
      <x:c r="L21" s="17" t="n">
        <x:f>'Invoer'!$D$32</x:f>
        <x:v>0</x:v>
      </x:c>
      <x:c r="M21" s="17" t="n">
        <x:f>IF(C21=1,'Invoer'!$D$15,0)</x:f>
        <x:v>0</x:v>
      </x:c>
      <x:c r="N21" s="10" t="n">
        <x:f>ROUND(E21-SUM(F21:J21)-L21-M21,2)</x:f>
        <x:v>2306.1</x:v>
      </x:c>
      <x:c r="O21" s="10" t="n">
        <x:f>X20</x:f>
        <x:v>21014.53</x:v>
      </x:c>
      <x:c r="P21" s="17" t="n">
        <x:f>ROUND(IF(C21-INT(('Invoer'!$D$27+'Invoer'!$D$62)/30)&gt;=1,INDEX($Z$7:$Z$42,C21-INT(('Invoer'!$D$27+'Invoer'!$D$62)/30))*(1-MOD(('Invoer'!$D$27+'Invoer'!$D$62),30)/30),0)+IF(C21-INT(('Invoer'!$D$27+'Invoer'!$D$62)/30)-1&gt;=1,INDEX($Z$7:$Z$42,C21-INT(('Invoer'!$D$27+'Invoer'!$D$62)/30)-1)*MOD(('Invoer'!$D$27+'Invoer'!$D$62),30)/30,0),2)</x:f>
        <x:v>11979</x:v>
      </x:c>
      <x:c r="Q21" s="17" t="n">
        <x:f>ROUND(IF(C21-INT('Invoer'!$D$28/30)&gt;=1,INDEX($AA$7:$AA$42,C21-INT('Invoer'!$D$28/30))*(1-MOD('Invoer'!$D$28,30)/30),0)+IF(C21-INT('Invoer'!$D$28/30)-1&gt;=1,INDEX($AA$7:$AA$42,C21-INT('Invoer'!$D$28/30)-1)*MOD('Invoer'!$D$28,30)/30,0),2)</x:f>
        <x:v>2994.75</x:v>
      </x:c>
      <x:c r="R21" s="10" t="n">
        <x:f>0</x:f>
        <x:v>0</x:v>
      </x:c>
      <x:c r="S21" s="17" t="n">
        <x:f>ROUND(E21*'Invoer'!$D$25/100-(F21+G21)*'Invoer'!$D$26/100,2)</x:f>
        <x:v>1034.25</x:v>
      </x:c>
      <x:c r="T21" s="17" t="n">
        <x:f>'Invoer'!$D$29</x:f>
        <x:v>0</x:v>
      </x:c>
      <x:c r="U21" s="17" t="n">
        <x:f>'Invoer'!$D$30</x:f>
        <x:v>1200</x:v>
      </x:c>
      <x:c r="V21" s="17" t="n">
        <x:f>'Invoer'!$D$31</x:f>
        <x:v>0</x:v>
      </x:c>
      <x:c r="W21" s="17" t="n">
        <x:f>ROUND(Q21+G21*(1+'Invoer'!$D$26/100)+H21+R21+T21+U21+J21+K21+V21,2)</x:f>
        <x:v>9799.73</x:v>
      </x:c>
      <x:c r="X21" s="10" t="n">
        <x:f>ROUND(O21+P21-W21,2)</x:f>
        <x:v>23193.8</x:v>
      </x:c>
      <x:c r="Y21" s="17" t="n">
        <x:f>ROUND(P21-Q21-G21*(1+'Invoer'!$D$26/100)-H21-R21-T21,2)</x:f>
        <x:v>3959.25</x:v>
      </x:c>
      <x:c r="Z21" s="17" t="n">
        <x:f>ROUND(E21*(1+'Invoer'!$D$25/100),2)</x:f>
        <x:v>11979</x:v>
      </x:c>
      <x:c r="AA21" s="17" t="n">
        <x:f>ROUND(F21*(1+'Invoer'!$D$26/100),2)</x:f>
        <x:v>2994.75</x:v>
      </x:c>
    </x:row>
    <x:row r="22" ht="22" customHeight="1">
      <x:c r="C22" s="2" t="n">
        <x:v>16</x:v>
      </x:c>
      <x:c r="D22" s="9" t="n">
        <x:f>INT((C22-1)/12)+1</x:f>
        <x:v>2</x:v>
      </x:c>
      <x:c r="E22" s="17" t="n">
        <x:f>ROUND('Invoer'!$D$7*'Invoer'!$D$8*IF(D22=1,1,IF(D22=2,1+'Invoer'!$D$9/100,(1+'Invoer'!$D$9/100)*(1+'Invoer'!$D$10/100)))*INDEX('Invoer'!$D$50:$O$50,1,MOD(C22-1,12)+1)*'Invoer'!$D$60,2)</x:f>
        <x:v>9900</x:v>
      </x:c>
      <x:c r="F22" s="17" t="n">
        <x:f>ROUND(E22*'Invoer'!$D$11/100*'Invoer'!$D$61,2)</x:f>
        <x:v>2475</x:v>
      </x:c>
      <x:c r="G22" s="17" t="n">
        <x:f>ROUND('Invoer'!$D$12*'Invoer'!$D$61,2)</x:f>
        <x:v>2500</x:v>
      </x:c>
      <x:c r="H22" s="17" t="n">
        <x:f>ROUND('Invoer'!$D$13*'Invoer'!$D$61,2)</x:f>
        <x:v>2000</x:v>
      </x:c>
      <x:c r="I22" s="17" t="n">
        <x:f>IF(C22&lt;='Invoer'!$D$24,ROUND(MAX(0,MIN('Invoer'!$D$14-ROUND('Invoer'!$D$14/'Invoer'!$D$24,2)*(C22-1),IF(C22='Invoer'!$D$24,'Invoer'!$D$14-ROUND('Invoer'!$D$14/'Invoer'!$D$24,2)*(C22-1),ROUND('Invoer'!$D$14/'Invoer'!$D$24,2)))),2),0)</x:f>
        <x:v>500</x:v>
      </x:c>
      <x:c r="J22" s="10" t="n">
        <x:f>'Lening'!E22</x:f>
        <x:v>116.6</x:v>
      </x:c>
      <x:c r="K22" s="10" t="n">
        <x:f>'Lening'!F22</x:f>
        <x:v>463.38</x:v>
      </x:c>
      <x:c r="L22" s="17" t="n">
        <x:f>'Invoer'!$D$32</x:f>
        <x:v>0</x:v>
      </x:c>
      <x:c r="M22" s="17" t="n">
        <x:f>IF(C22=1,'Invoer'!$D$15,0)</x:f>
        <x:v>0</x:v>
      </x:c>
      <x:c r="N22" s="10" t="n">
        <x:f>ROUND(E22-SUM(F22:J22)-L22-M22,2)</x:f>
        <x:v>2308.4</x:v>
      </x:c>
      <x:c r="O22" s="10" t="n">
        <x:f>X21</x:f>
        <x:v>23193.8</x:v>
      </x:c>
      <x:c r="P22" s="17" t="n">
        <x:f>ROUND(IF(C22-INT(('Invoer'!$D$27+'Invoer'!$D$62)/30)&gt;=1,INDEX($Z$7:$Z$42,C22-INT(('Invoer'!$D$27+'Invoer'!$D$62)/30))*(1-MOD(('Invoer'!$D$27+'Invoer'!$D$62),30)/30),0)+IF(C22-INT(('Invoer'!$D$27+'Invoer'!$D$62)/30)-1&gt;=1,INDEX($Z$7:$Z$42,C22-INT(('Invoer'!$D$27+'Invoer'!$D$62)/30)-1)*MOD(('Invoer'!$D$27+'Invoer'!$D$62),30)/30,0),2)</x:f>
        <x:v>11979</x:v>
      </x:c>
      <x:c r="Q22" s="17" t="n">
        <x:f>ROUND(IF(C22-INT('Invoer'!$D$28/30)&gt;=1,INDEX($AA$7:$AA$42,C22-INT('Invoer'!$D$28/30))*(1-MOD('Invoer'!$D$28,30)/30),0)+IF(C22-INT('Invoer'!$D$28/30)-1&gt;=1,INDEX($AA$7:$AA$42,C22-INT('Invoer'!$D$28/30)-1)*MOD('Invoer'!$D$28,30)/30,0),2)</x:f>
        <x:v>2994.75</x:v>
      </x:c>
      <x:c r="R22" s="10" t="n">
        <x:f>ROUND(SUM(S19:S21),2)</x:f>
        <x:v>3102.75</x:v>
      </x:c>
      <x:c r="S22" s="17" t="n">
        <x:f>ROUND(E22*'Invoer'!$D$25/100-(F22+G22)*'Invoer'!$D$26/100,2)</x:f>
        <x:v>1034.25</x:v>
      </x:c>
      <x:c r="T22" s="17" t="n">
        <x:f>'Invoer'!$D$29</x:f>
        <x:v>0</x:v>
      </x:c>
      <x:c r="U22" s="17" t="n">
        <x:f>'Invoer'!$D$30</x:f>
        <x:v>1200</x:v>
      </x:c>
      <x:c r="V22" s="17" t="n">
        <x:f>'Invoer'!$D$31</x:f>
        <x:v>0</x:v>
      </x:c>
      <x:c r="W22" s="17" t="n">
        <x:f>ROUND(Q22+G22*(1+'Invoer'!$D$26/100)+H22+R22+T22+U22+J22+K22+V22,2)</x:f>
        <x:v>12902.48</x:v>
      </x:c>
      <x:c r="X22" s="10" t="n">
        <x:f>ROUND(O22+P22-W22,2)</x:f>
        <x:v>22270.32</x:v>
      </x:c>
      <x:c r="Y22" s="17" t="n">
        <x:f>ROUND(P22-Q22-G22*(1+'Invoer'!$D$26/100)-H22-R22-T22,2)</x:f>
        <x:v>856.5</x:v>
      </x:c>
      <x:c r="Z22" s="17" t="n">
        <x:f>ROUND(E22*(1+'Invoer'!$D$25/100),2)</x:f>
        <x:v>11979</x:v>
      </x:c>
      <x:c r="AA22" s="17" t="n">
        <x:f>ROUND(F22*(1+'Invoer'!$D$26/100),2)</x:f>
        <x:v>2994.75</x:v>
      </x:c>
    </x:row>
    <x:row r="23" ht="22" customHeight="1">
      <x:c r="C23" s="2" t="n">
        <x:v>17</x:v>
      </x:c>
      <x:c r="D23" s="9" t="n">
        <x:f>INT((C23-1)/12)+1</x:f>
        <x:v>2</x:v>
      </x:c>
      <x:c r="E23" s="17" t="n">
        <x:f>ROUND('Invoer'!$D$7*'Invoer'!$D$8*IF(D23=1,1,IF(D23=2,1+'Invoer'!$D$9/100,(1+'Invoer'!$D$9/100)*(1+'Invoer'!$D$10/100)))*INDEX('Invoer'!$D$50:$O$50,1,MOD(C23-1,12)+1)*'Invoer'!$D$60,2)</x:f>
        <x:v>9900</x:v>
      </x:c>
      <x:c r="F23" s="17" t="n">
        <x:f>ROUND(E23*'Invoer'!$D$11/100*'Invoer'!$D$61,2)</x:f>
        <x:v>2475</x:v>
      </x:c>
      <x:c r="G23" s="17" t="n">
        <x:f>ROUND('Invoer'!$D$12*'Invoer'!$D$61,2)</x:f>
        <x:v>2500</x:v>
      </x:c>
      <x:c r="H23" s="17" t="n">
        <x:f>ROUND('Invoer'!$D$13*'Invoer'!$D$61,2)</x:f>
        <x:v>2000</x:v>
      </x:c>
      <x:c r="I23" s="17" t="n">
        <x:f>IF(C23&lt;='Invoer'!$D$24,ROUND(MAX(0,MIN('Invoer'!$D$14-ROUND('Invoer'!$D$14/'Invoer'!$D$24,2)*(C23-1),IF(C23='Invoer'!$D$24,'Invoer'!$D$14-ROUND('Invoer'!$D$14/'Invoer'!$D$24,2)*(C23-1),ROUND('Invoer'!$D$14/'Invoer'!$D$24,2)))),2),0)</x:f>
        <x:v>500</x:v>
      </x:c>
      <x:c r="J23" s="10" t="n">
        <x:f>'Lening'!E23</x:f>
        <x:v>114.28</x:v>
      </x:c>
      <x:c r="K23" s="10" t="n">
        <x:f>'Lening'!F23</x:f>
        <x:v>465.7</x:v>
      </x:c>
      <x:c r="L23" s="17" t="n">
        <x:f>'Invoer'!$D$32</x:f>
        <x:v>0</x:v>
      </x:c>
      <x:c r="M23" s="17" t="n">
        <x:f>IF(C23=1,'Invoer'!$D$15,0)</x:f>
        <x:v>0</x:v>
      </x:c>
      <x:c r="N23" s="10" t="n">
        <x:f>ROUND(E23-SUM(F23:J23)-L23-M23,2)</x:f>
        <x:v>2310.72</x:v>
      </x:c>
      <x:c r="O23" s="10" t="n">
        <x:f>X22</x:f>
        <x:v>22270.32</x:v>
      </x:c>
      <x:c r="P23" s="17" t="n">
        <x:f>ROUND(IF(C23-INT(('Invoer'!$D$27+'Invoer'!$D$62)/30)&gt;=1,INDEX($Z$7:$Z$42,C23-INT(('Invoer'!$D$27+'Invoer'!$D$62)/30))*(1-MOD(('Invoer'!$D$27+'Invoer'!$D$62),30)/30),0)+IF(C23-INT(('Invoer'!$D$27+'Invoer'!$D$62)/30)-1&gt;=1,INDEX($Z$7:$Z$42,C23-INT(('Invoer'!$D$27+'Invoer'!$D$62)/30)-1)*MOD(('Invoer'!$D$27+'Invoer'!$D$62),30)/30,0),2)</x:f>
        <x:v>11979</x:v>
      </x:c>
      <x:c r="Q23" s="17" t="n">
        <x:f>ROUND(IF(C23-INT('Invoer'!$D$28/30)&gt;=1,INDEX($AA$7:$AA$42,C23-INT('Invoer'!$D$28/30))*(1-MOD('Invoer'!$D$28,30)/30),0)+IF(C23-INT('Invoer'!$D$28/30)-1&gt;=1,INDEX($AA$7:$AA$42,C23-INT('Invoer'!$D$28/30)-1)*MOD('Invoer'!$D$28,30)/30,0),2)</x:f>
        <x:v>2994.75</x:v>
      </x:c>
      <x:c r="R23" s="10" t="n">
        <x:f>0</x:f>
        <x:v>0</x:v>
      </x:c>
      <x:c r="S23" s="17" t="n">
        <x:f>ROUND(E23*'Invoer'!$D$25/100-(F23+G23)*'Invoer'!$D$26/100,2)</x:f>
        <x:v>1034.25</x:v>
      </x:c>
      <x:c r="T23" s="17" t="n">
        <x:f>'Invoer'!$D$29</x:f>
        <x:v>0</x:v>
      </x:c>
      <x:c r="U23" s="17" t="n">
        <x:f>'Invoer'!$D$30</x:f>
        <x:v>1200</x:v>
      </x:c>
      <x:c r="V23" s="17" t="n">
        <x:f>'Invoer'!$D$31</x:f>
        <x:v>0</x:v>
      </x:c>
      <x:c r="W23" s="17" t="n">
        <x:f>ROUND(Q23+G23*(1+'Invoer'!$D$26/100)+H23+R23+T23+U23+J23+K23+V23,2)</x:f>
        <x:v>9799.73</x:v>
      </x:c>
      <x:c r="X23" s="10" t="n">
        <x:f>ROUND(O23+P23-W23,2)</x:f>
        <x:v>24449.59</x:v>
      </x:c>
      <x:c r="Y23" s="17" t="n">
        <x:f>ROUND(P23-Q23-G23*(1+'Invoer'!$D$26/100)-H23-R23-T23,2)</x:f>
        <x:v>3959.25</x:v>
      </x:c>
      <x:c r="Z23" s="17" t="n">
        <x:f>ROUND(E23*(1+'Invoer'!$D$25/100),2)</x:f>
        <x:v>11979</x:v>
      </x:c>
      <x:c r="AA23" s="17" t="n">
        <x:f>ROUND(F23*(1+'Invoer'!$D$26/100),2)</x:f>
        <x:v>2994.75</x:v>
      </x:c>
    </x:row>
    <x:row r="24" ht="22" customHeight="1">
      <x:c r="C24" s="2" t="n">
        <x:v>18</x:v>
      </x:c>
      <x:c r="D24" s="9" t="n">
        <x:f>INT((C24-1)/12)+1</x:f>
        <x:v>2</x:v>
      </x:c>
      <x:c r="E24" s="17" t="n">
        <x:f>ROUND('Invoer'!$D$7*'Invoer'!$D$8*IF(D24=1,1,IF(D24=2,1+'Invoer'!$D$9/100,(1+'Invoer'!$D$9/100)*(1+'Invoer'!$D$10/100)))*INDEX('Invoer'!$D$50:$O$50,1,MOD(C24-1,12)+1)*'Invoer'!$D$60,2)</x:f>
        <x:v>9900</x:v>
      </x:c>
      <x:c r="F24" s="17" t="n">
        <x:f>ROUND(E24*'Invoer'!$D$11/100*'Invoer'!$D$61,2)</x:f>
        <x:v>2475</x:v>
      </x:c>
      <x:c r="G24" s="17" t="n">
        <x:f>ROUND('Invoer'!$D$12*'Invoer'!$D$61,2)</x:f>
        <x:v>2500</x:v>
      </x:c>
      <x:c r="H24" s="17" t="n">
        <x:f>ROUND('Invoer'!$D$13*'Invoer'!$D$61,2)</x:f>
        <x:v>2000</x:v>
      </x:c>
      <x:c r="I24" s="17" t="n">
        <x:f>IF(C24&lt;='Invoer'!$D$24,ROUND(MAX(0,MIN('Invoer'!$D$14-ROUND('Invoer'!$D$14/'Invoer'!$D$24,2)*(C24-1),IF(C24='Invoer'!$D$24,'Invoer'!$D$14-ROUND('Invoer'!$D$14/'Invoer'!$D$24,2)*(C24-1),ROUND('Invoer'!$D$14/'Invoer'!$D$24,2)))),2),0)</x:f>
        <x:v>500</x:v>
      </x:c>
      <x:c r="J24" s="10" t="n">
        <x:f>'Lening'!E24</x:f>
        <x:v>111.95</x:v>
      </x:c>
      <x:c r="K24" s="10" t="n">
        <x:f>'Lening'!F24</x:f>
        <x:v>468.03</x:v>
      </x:c>
      <x:c r="L24" s="17" t="n">
        <x:f>'Invoer'!$D$32</x:f>
        <x:v>0</x:v>
      </x:c>
      <x:c r="M24" s="17" t="n">
        <x:f>IF(C24=1,'Invoer'!$D$15,0)</x:f>
        <x:v>0</x:v>
      </x:c>
      <x:c r="N24" s="10" t="n">
        <x:f>ROUND(E24-SUM(F24:J24)-L24-M24,2)</x:f>
        <x:v>2313.05</x:v>
      </x:c>
      <x:c r="O24" s="10" t="n">
        <x:f>X23</x:f>
        <x:v>24449.59</x:v>
      </x:c>
      <x:c r="P24" s="17" t="n">
        <x:f>ROUND(IF(C24-INT(('Invoer'!$D$27+'Invoer'!$D$62)/30)&gt;=1,INDEX($Z$7:$Z$42,C24-INT(('Invoer'!$D$27+'Invoer'!$D$62)/30))*(1-MOD(('Invoer'!$D$27+'Invoer'!$D$62),30)/30),0)+IF(C24-INT(('Invoer'!$D$27+'Invoer'!$D$62)/30)-1&gt;=1,INDEX($Z$7:$Z$42,C24-INT(('Invoer'!$D$27+'Invoer'!$D$62)/30)-1)*MOD(('Invoer'!$D$27+'Invoer'!$D$62),30)/30,0),2)</x:f>
        <x:v>11979</x:v>
      </x:c>
      <x:c r="Q24" s="17" t="n">
        <x:f>ROUND(IF(C24-INT('Invoer'!$D$28/30)&gt;=1,INDEX($AA$7:$AA$42,C24-INT('Invoer'!$D$28/30))*(1-MOD('Invoer'!$D$28,30)/30),0)+IF(C24-INT('Invoer'!$D$28/30)-1&gt;=1,INDEX($AA$7:$AA$42,C24-INT('Invoer'!$D$28/30)-1)*MOD('Invoer'!$D$28,30)/30,0),2)</x:f>
        <x:v>2994.75</x:v>
      </x:c>
      <x:c r="R24" s="10" t="n">
        <x:f>0</x:f>
        <x:v>0</x:v>
      </x:c>
      <x:c r="S24" s="17" t="n">
        <x:f>ROUND(E24*'Invoer'!$D$25/100-(F24+G24)*'Invoer'!$D$26/100,2)</x:f>
        <x:v>1034.25</x:v>
      </x:c>
      <x:c r="T24" s="17" t="n">
        <x:f>'Invoer'!$D$29</x:f>
        <x:v>0</x:v>
      </x:c>
      <x:c r="U24" s="17" t="n">
        <x:f>'Invoer'!$D$30</x:f>
        <x:v>1200</x:v>
      </x:c>
      <x:c r="V24" s="17" t="n">
        <x:f>'Invoer'!$D$31</x:f>
        <x:v>0</x:v>
      </x:c>
      <x:c r="W24" s="17" t="n">
        <x:f>ROUND(Q24+G24*(1+'Invoer'!$D$26/100)+H24+R24+T24+U24+J24+K24+V24,2)</x:f>
        <x:v>9799.73</x:v>
      </x:c>
      <x:c r="X24" s="10" t="n">
        <x:f>ROUND(O24+P24-W24,2)</x:f>
        <x:v>26628.86</x:v>
      </x:c>
      <x:c r="Y24" s="17" t="n">
        <x:f>ROUND(P24-Q24-G24*(1+'Invoer'!$D$26/100)-H24-R24-T24,2)</x:f>
        <x:v>3959.25</x:v>
      </x:c>
      <x:c r="Z24" s="17" t="n">
        <x:f>ROUND(E24*(1+'Invoer'!$D$25/100),2)</x:f>
        <x:v>11979</x:v>
      </x:c>
      <x:c r="AA24" s="17" t="n">
        <x:f>ROUND(F24*(1+'Invoer'!$D$26/100),2)</x:f>
        <x:v>2994.75</x:v>
      </x:c>
    </x:row>
    <x:row r="25" ht="22" customHeight="1">
      <x:c r="C25" s="2" t="n">
        <x:v>19</x:v>
      </x:c>
      <x:c r="D25" s="9" t="n">
        <x:f>INT((C25-1)/12)+1</x:f>
        <x:v>2</x:v>
      </x:c>
      <x:c r="E25" s="17" t="n">
        <x:f>ROUND('Invoer'!$D$7*'Invoer'!$D$8*IF(D25=1,1,IF(D25=2,1+'Invoer'!$D$9/100,(1+'Invoer'!$D$9/100)*(1+'Invoer'!$D$10/100)))*INDEX('Invoer'!$D$50:$O$50,1,MOD(C25-1,12)+1)*'Invoer'!$D$60,2)</x:f>
        <x:v>9900</x:v>
      </x:c>
      <x:c r="F25" s="17" t="n">
        <x:f>ROUND(E25*'Invoer'!$D$11/100*'Invoer'!$D$61,2)</x:f>
        <x:v>2475</x:v>
      </x:c>
      <x:c r="G25" s="17" t="n">
        <x:f>ROUND('Invoer'!$D$12*'Invoer'!$D$61,2)</x:f>
        <x:v>2500</x:v>
      </x:c>
      <x:c r="H25" s="17" t="n">
        <x:f>ROUND('Invoer'!$D$13*'Invoer'!$D$61,2)</x:f>
        <x:v>2000</x:v>
      </x:c>
      <x:c r="I25" s="17" t="n">
        <x:f>IF(C25&lt;='Invoer'!$D$24,ROUND(MAX(0,MIN('Invoer'!$D$14-ROUND('Invoer'!$D$14/'Invoer'!$D$24,2)*(C25-1),IF(C25='Invoer'!$D$24,'Invoer'!$D$14-ROUND('Invoer'!$D$14/'Invoer'!$D$24,2)*(C25-1),ROUND('Invoer'!$D$14/'Invoer'!$D$24,2)))),2),0)</x:f>
        <x:v>500</x:v>
      </x:c>
      <x:c r="J25" s="10" t="n">
        <x:f>'Lening'!E25</x:f>
        <x:v>109.61</x:v>
      </x:c>
      <x:c r="K25" s="10" t="n">
        <x:f>'Lening'!F25</x:f>
        <x:v>470.37</x:v>
      </x:c>
      <x:c r="L25" s="17" t="n">
        <x:f>'Invoer'!$D$32</x:f>
        <x:v>0</x:v>
      </x:c>
      <x:c r="M25" s="17" t="n">
        <x:f>IF(C25=1,'Invoer'!$D$15,0)</x:f>
        <x:v>0</x:v>
      </x:c>
      <x:c r="N25" s="10" t="n">
        <x:f>ROUND(E25-SUM(F25:J25)-L25-M25,2)</x:f>
        <x:v>2315.39</x:v>
      </x:c>
      <x:c r="O25" s="10" t="n">
        <x:f>X24</x:f>
        <x:v>26628.86</x:v>
      </x:c>
      <x:c r="P25" s="17" t="n">
        <x:f>ROUND(IF(C25-INT(('Invoer'!$D$27+'Invoer'!$D$62)/30)&gt;=1,INDEX($Z$7:$Z$42,C25-INT(('Invoer'!$D$27+'Invoer'!$D$62)/30))*(1-MOD(('Invoer'!$D$27+'Invoer'!$D$62),30)/30),0)+IF(C25-INT(('Invoer'!$D$27+'Invoer'!$D$62)/30)-1&gt;=1,INDEX($Z$7:$Z$42,C25-INT(('Invoer'!$D$27+'Invoer'!$D$62)/30)-1)*MOD(('Invoer'!$D$27+'Invoer'!$D$62),30)/30,0),2)</x:f>
        <x:v>11979</x:v>
      </x:c>
      <x:c r="Q25" s="17" t="n">
        <x:f>ROUND(IF(C25-INT('Invoer'!$D$28/30)&gt;=1,INDEX($AA$7:$AA$42,C25-INT('Invoer'!$D$28/30))*(1-MOD('Invoer'!$D$28,30)/30),0)+IF(C25-INT('Invoer'!$D$28/30)-1&gt;=1,INDEX($AA$7:$AA$42,C25-INT('Invoer'!$D$28/30)-1)*MOD('Invoer'!$D$28,30)/30,0),2)</x:f>
        <x:v>2994.75</x:v>
      </x:c>
      <x:c r="R25" s="10" t="n">
        <x:f>ROUND(SUM(S22:S24),2)</x:f>
        <x:v>3102.75</x:v>
      </x:c>
      <x:c r="S25" s="17" t="n">
        <x:f>ROUND(E25*'Invoer'!$D$25/100-(F25+G25)*'Invoer'!$D$26/100,2)</x:f>
        <x:v>1034.25</x:v>
      </x:c>
      <x:c r="T25" s="17" t="n">
        <x:f>'Invoer'!$D$29</x:f>
        <x:v>0</x:v>
      </x:c>
      <x:c r="U25" s="17" t="n">
        <x:f>'Invoer'!$D$30</x:f>
        <x:v>1200</x:v>
      </x:c>
      <x:c r="V25" s="17" t="n">
        <x:f>'Invoer'!$D$31</x:f>
        <x:v>0</x:v>
      </x:c>
      <x:c r="W25" s="17" t="n">
        <x:f>ROUND(Q25+G25*(1+'Invoer'!$D$26/100)+H25+R25+T25+U25+J25+K25+V25,2)</x:f>
        <x:v>12902.48</x:v>
      </x:c>
      <x:c r="X25" s="10" t="n">
        <x:f>ROUND(O25+P25-W25,2)</x:f>
        <x:v>25705.38</x:v>
      </x:c>
      <x:c r="Y25" s="17" t="n">
        <x:f>ROUND(P25-Q25-G25*(1+'Invoer'!$D$26/100)-H25-R25-T25,2)</x:f>
        <x:v>856.5</x:v>
      </x:c>
      <x:c r="Z25" s="17" t="n">
        <x:f>ROUND(E25*(1+'Invoer'!$D$25/100),2)</x:f>
        <x:v>11979</x:v>
      </x:c>
      <x:c r="AA25" s="17" t="n">
        <x:f>ROUND(F25*(1+'Invoer'!$D$26/100),2)</x:f>
        <x:v>2994.75</x:v>
      </x:c>
    </x:row>
    <x:row r="26" ht="22" customHeight="1">
      <x:c r="C26" s="2" t="n">
        <x:v>20</x:v>
      </x:c>
      <x:c r="D26" s="9" t="n">
        <x:f>INT((C26-1)/12)+1</x:f>
        <x:v>2</x:v>
      </x:c>
      <x:c r="E26" s="17" t="n">
        <x:f>ROUND('Invoer'!$D$7*'Invoer'!$D$8*IF(D26=1,1,IF(D26=2,1+'Invoer'!$D$9/100,(1+'Invoer'!$D$9/100)*(1+'Invoer'!$D$10/100)))*INDEX('Invoer'!$D$50:$O$50,1,MOD(C26-1,12)+1)*'Invoer'!$D$60,2)</x:f>
        <x:v>9900</x:v>
      </x:c>
      <x:c r="F26" s="17" t="n">
        <x:f>ROUND(E26*'Invoer'!$D$11/100*'Invoer'!$D$61,2)</x:f>
        <x:v>2475</x:v>
      </x:c>
      <x:c r="G26" s="17" t="n">
        <x:f>ROUND('Invoer'!$D$12*'Invoer'!$D$61,2)</x:f>
        <x:v>2500</x:v>
      </x:c>
      <x:c r="H26" s="17" t="n">
        <x:f>ROUND('Invoer'!$D$13*'Invoer'!$D$61,2)</x:f>
        <x:v>2000</x:v>
      </x:c>
      <x:c r="I26" s="17" t="n">
        <x:f>IF(C26&lt;='Invoer'!$D$24,ROUND(MAX(0,MIN('Invoer'!$D$14-ROUND('Invoer'!$D$14/'Invoer'!$D$24,2)*(C26-1),IF(C26='Invoer'!$D$24,'Invoer'!$D$14-ROUND('Invoer'!$D$14/'Invoer'!$D$24,2)*(C26-1),ROUND('Invoer'!$D$14/'Invoer'!$D$24,2)))),2),0)</x:f>
        <x:v>500</x:v>
      </x:c>
      <x:c r="J26" s="10" t="n">
        <x:f>'Lening'!E26</x:f>
        <x:v>107.26</x:v>
      </x:c>
      <x:c r="K26" s="10" t="n">
        <x:f>'Lening'!F26</x:f>
        <x:v>472.72</x:v>
      </x:c>
      <x:c r="L26" s="17" t="n">
        <x:f>'Invoer'!$D$32</x:f>
        <x:v>0</x:v>
      </x:c>
      <x:c r="M26" s="17" t="n">
        <x:f>IF(C26=1,'Invoer'!$D$15,0)</x:f>
        <x:v>0</x:v>
      </x:c>
      <x:c r="N26" s="10" t="n">
        <x:f>ROUND(E26-SUM(F26:J26)-L26-M26,2)</x:f>
        <x:v>2317.74</x:v>
      </x:c>
      <x:c r="O26" s="10" t="n">
        <x:f>X25</x:f>
        <x:v>25705.38</x:v>
      </x:c>
      <x:c r="P26" s="17" t="n">
        <x:f>ROUND(IF(C26-INT(('Invoer'!$D$27+'Invoer'!$D$62)/30)&gt;=1,INDEX($Z$7:$Z$42,C26-INT(('Invoer'!$D$27+'Invoer'!$D$62)/30))*(1-MOD(('Invoer'!$D$27+'Invoer'!$D$62),30)/30),0)+IF(C26-INT(('Invoer'!$D$27+'Invoer'!$D$62)/30)-1&gt;=1,INDEX($Z$7:$Z$42,C26-INT(('Invoer'!$D$27+'Invoer'!$D$62)/30)-1)*MOD(('Invoer'!$D$27+'Invoer'!$D$62),30)/30,0),2)</x:f>
        <x:v>11979</x:v>
      </x:c>
      <x:c r="Q26" s="17" t="n">
        <x:f>ROUND(IF(C26-INT('Invoer'!$D$28/30)&gt;=1,INDEX($AA$7:$AA$42,C26-INT('Invoer'!$D$28/30))*(1-MOD('Invoer'!$D$28,30)/30),0)+IF(C26-INT('Invoer'!$D$28/30)-1&gt;=1,INDEX($AA$7:$AA$42,C26-INT('Invoer'!$D$28/30)-1)*MOD('Invoer'!$D$28,30)/30,0),2)</x:f>
        <x:v>2994.75</x:v>
      </x:c>
      <x:c r="R26" s="10" t="n">
        <x:f>0</x:f>
        <x:v>0</x:v>
      </x:c>
      <x:c r="S26" s="17" t="n">
        <x:f>ROUND(E26*'Invoer'!$D$25/100-(F26+G26)*'Invoer'!$D$26/100,2)</x:f>
        <x:v>1034.25</x:v>
      </x:c>
      <x:c r="T26" s="17" t="n">
        <x:f>'Invoer'!$D$29</x:f>
        <x:v>0</x:v>
      </x:c>
      <x:c r="U26" s="17" t="n">
        <x:f>'Invoer'!$D$30</x:f>
        <x:v>1200</x:v>
      </x:c>
      <x:c r="V26" s="17" t="n">
        <x:f>'Invoer'!$D$31</x:f>
        <x:v>0</x:v>
      </x:c>
      <x:c r="W26" s="17" t="n">
        <x:f>ROUND(Q26+G26*(1+'Invoer'!$D$26/100)+H26+R26+T26+U26+J26+K26+V26,2)</x:f>
        <x:v>9799.73</x:v>
      </x:c>
      <x:c r="X26" s="10" t="n">
        <x:f>ROUND(O26+P26-W26,2)</x:f>
        <x:v>27884.65</x:v>
      </x:c>
      <x:c r="Y26" s="17" t="n">
        <x:f>ROUND(P26-Q26-G26*(1+'Invoer'!$D$26/100)-H26-R26-T26,2)</x:f>
        <x:v>3959.25</x:v>
      </x:c>
      <x:c r="Z26" s="17" t="n">
        <x:f>ROUND(E26*(1+'Invoer'!$D$25/100),2)</x:f>
        <x:v>11979</x:v>
      </x:c>
      <x:c r="AA26" s="17" t="n">
        <x:f>ROUND(F26*(1+'Invoer'!$D$26/100),2)</x:f>
        <x:v>2994.75</x:v>
      </x:c>
    </x:row>
    <x:row r="27" ht="22" customHeight="1">
      <x:c r="C27" s="2" t="n">
        <x:v>21</x:v>
      </x:c>
      <x:c r="D27" s="9" t="n">
        <x:f>INT((C27-1)/12)+1</x:f>
        <x:v>2</x:v>
      </x:c>
      <x:c r="E27" s="17" t="n">
        <x:f>ROUND('Invoer'!$D$7*'Invoer'!$D$8*IF(D27=1,1,IF(D27=2,1+'Invoer'!$D$9/100,(1+'Invoer'!$D$9/100)*(1+'Invoer'!$D$10/100)))*INDEX('Invoer'!$D$50:$O$50,1,MOD(C27-1,12)+1)*'Invoer'!$D$60,2)</x:f>
        <x:v>9900</x:v>
      </x:c>
      <x:c r="F27" s="17" t="n">
        <x:f>ROUND(E27*'Invoer'!$D$11/100*'Invoer'!$D$61,2)</x:f>
        <x:v>2475</x:v>
      </x:c>
      <x:c r="G27" s="17" t="n">
        <x:f>ROUND('Invoer'!$D$12*'Invoer'!$D$61,2)</x:f>
        <x:v>2500</x:v>
      </x:c>
      <x:c r="H27" s="17" t="n">
        <x:f>ROUND('Invoer'!$D$13*'Invoer'!$D$61,2)</x:f>
        <x:v>2000</x:v>
      </x:c>
      <x:c r="I27" s="17" t="n">
        <x:f>IF(C27&lt;='Invoer'!$D$24,ROUND(MAX(0,MIN('Invoer'!$D$14-ROUND('Invoer'!$D$14/'Invoer'!$D$24,2)*(C27-1),IF(C27='Invoer'!$D$24,'Invoer'!$D$14-ROUND('Invoer'!$D$14/'Invoer'!$D$24,2)*(C27-1),ROUND('Invoer'!$D$14/'Invoer'!$D$24,2)))),2),0)</x:f>
        <x:v>500</x:v>
      </x:c>
      <x:c r="J27" s="10" t="n">
        <x:f>'Lening'!E27</x:f>
        <x:v>104.9</x:v>
      </x:c>
      <x:c r="K27" s="10" t="n">
        <x:f>'Lening'!F27</x:f>
        <x:v>475.08</x:v>
      </x:c>
      <x:c r="L27" s="17" t="n">
        <x:f>'Invoer'!$D$32</x:f>
        <x:v>0</x:v>
      </x:c>
      <x:c r="M27" s="17" t="n">
        <x:f>IF(C27=1,'Invoer'!$D$15,0)</x:f>
        <x:v>0</x:v>
      </x:c>
      <x:c r="N27" s="10" t="n">
        <x:f>ROUND(E27-SUM(F27:J27)-L27-M27,2)</x:f>
        <x:v>2320.1</x:v>
      </x:c>
      <x:c r="O27" s="10" t="n">
        <x:f>X26</x:f>
        <x:v>27884.65</x:v>
      </x:c>
      <x:c r="P27" s="17" t="n">
        <x:f>ROUND(IF(C27-INT(('Invoer'!$D$27+'Invoer'!$D$62)/30)&gt;=1,INDEX($Z$7:$Z$42,C27-INT(('Invoer'!$D$27+'Invoer'!$D$62)/30))*(1-MOD(('Invoer'!$D$27+'Invoer'!$D$62),30)/30),0)+IF(C27-INT(('Invoer'!$D$27+'Invoer'!$D$62)/30)-1&gt;=1,INDEX($Z$7:$Z$42,C27-INT(('Invoer'!$D$27+'Invoer'!$D$62)/30)-1)*MOD(('Invoer'!$D$27+'Invoer'!$D$62),30)/30,0),2)</x:f>
        <x:v>11979</x:v>
      </x:c>
      <x:c r="Q27" s="17" t="n">
        <x:f>ROUND(IF(C27-INT('Invoer'!$D$28/30)&gt;=1,INDEX($AA$7:$AA$42,C27-INT('Invoer'!$D$28/30))*(1-MOD('Invoer'!$D$28,30)/30),0)+IF(C27-INT('Invoer'!$D$28/30)-1&gt;=1,INDEX($AA$7:$AA$42,C27-INT('Invoer'!$D$28/30)-1)*MOD('Invoer'!$D$28,30)/30,0),2)</x:f>
        <x:v>2994.75</x:v>
      </x:c>
      <x:c r="R27" s="10" t="n">
        <x:f>0</x:f>
        <x:v>0</x:v>
      </x:c>
      <x:c r="S27" s="17" t="n">
        <x:f>ROUND(E27*'Invoer'!$D$25/100-(F27+G27)*'Invoer'!$D$26/100,2)</x:f>
        <x:v>1034.25</x:v>
      </x:c>
      <x:c r="T27" s="17" t="n">
        <x:f>'Invoer'!$D$29</x:f>
        <x:v>0</x:v>
      </x:c>
      <x:c r="U27" s="17" t="n">
        <x:f>'Invoer'!$D$30</x:f>
        <x:v>1200</x:v>
      </x:c>
      <x:c r="V27" s="17" t="n">
        <x:f>'Invoer'!$D$31</x:f>
        <x:v>0</x:v>
      </x:c>
      <x:c r="W27" s="17" t="n">
        <x:f>ROUND(Q27+G27*(1+'Invoer'!$D$26/100)+H27+R27+T27+U27+J27+K27+V27,2)</x:f>
        <x:v>9799.73</x:v>
      </x:c>
      <x:c r="X27" s="10" t="n">
        <x:f>ROUND(O27+P27-W27,2)</x:f>
        <x:v>30063.92</x:v>
      </x:c>
      <x:c r="Y27" s="17" t="n">
        <x:f>ROUND(P27-Q27-G27*(1+'Invoer'!$D$26/100)-H27-R27-T27,2)</x:f>
        <x:v>3959.25</x:v>
      </x:c>
      <x:c r="Z27" s="17" t="n">
        <x:f>ROUND(E27*(1+'Invoer'!$D$25/100),2)</x:f>
        <x:v>11979</x:v>
      </x:c>
      <x:c r="AA27" s="17" t="n">
        <x:f>ROUND(F27*(1+'Invoer'!$D$26/100),2)</x:f>
        <x:v>2994.75</x:v>
      </x:c>
    </x:row>
    <x:row r="28" ht="22" customHeight="1">
      <x:c r="C28" s="2" t="n">
        <x:v>22</x:v>
      </x:c>
      <x:c r="D28" s="9" t="n">
        <x:f>INT((C28-1)/12)+1</x:f>
        <x:v>2</x:v>
      </x:c>
      <x:c r="E28" s="17" t="n">
        <x:f>ROUND('Invoer'!$D$7*'Invoer'!$D$8*IF(D28=1,1,IF(D28=2,1+'Invoer'!$D$9/100,(1+'Invoer'!$D$9/100)*(1+'Invoer'!$D$10/100)))*INDEX('Invoer'!$D$50:$O$50,1,MOD(C28-1,12)+1)*'Invoer'!$D$60,2)</x:f>
        <x:v>9900</x:v>
      </x:c>
      <x:c r="F28" s="17" t="n">
        <x:f>ROUND(E28*'Invoer'!$D$11/100*'Invoer'!$D$61,2)</x:f>
        <x:v>2475</x:v>
      </x:c>
      <x:c r="G28" s="17" t="n">
        <x:f>ROUND('Invoer'!$D$12*'Invoer'!$D$61,2)</x:f>
        <x:v>2500</x:v>
      </x:c>
      <x:c r="H28" s="17" t="n">
        <x:f>ROUND('Invoer'!$D$13*'Invoer'!$D$61,2)</x:f>
        <x:v>2000</x:v>
      </x:c>
      <x:c r="I28" s="17" t="n">
        <x:f>IF(C28&lt;='Invoer'!$D$24,ROUND(MAX(0,MIN('Invoer'!$D$14-ROUND('Invoer'!$D$14/'Invoer'!$D$24,2)*(C28-1),IF(C28='Invoer'!$D$24,'Invoer'!$D$14-ROUND('Invoer'!$D$14/'Invoer'!$D$24,2)*(C28-1),ROUND('Invoer'!$D$14/'Invoer'!$D$24,2)))),2),0)</x:f>
        <x:v>500</x:v>
      </x:c>
      <x:c r="J28" s="10" t="n">
        <x:f>'Lening'!E28</x:f>
        <x:v>102.52</x:v>
      </x:c>
      <x:c r="K28" s="10" t="n">
        <x:f>'Lening'!F28</x:f>
        <x:v>477.46</x:v>
      </x:c>
      <x:c r="L28" s="17" t="n">
        <x:f>'Invoer'!$D$32</x:f>
        <x:v>0</x:v>
      </x:c>
      <x:c r="M28" s="17" t="n">
        <x:f>IF(C28=1,'Invoer'!$D$15,0)</x:f>
        <x:v>0</x:v>
      </x:c>
      <x:c r="N28" s="10" t="n">
        <x:f>ROUND(E28-SUM(F28:J28)-L28-M28,2)</x:f>
        <x:v>2322.48</x:v>
      </x:c>
      <x:c r="O28" s="10" t="n">
        <x:f>X27</x:f>
        <x:v>30063.92</x:v>
      </x:c>
      <x:c r="P28" s="17" t="n">
        <x:f>ROUND(IF(C28-INT(('Invoer'!$D$27+'Invoer'!$D$62)/30)&gt;=1,INDEX($Z$7:$Z$42,C28-INT(('Invoer'!$D$27+'Invoer'!$D$62)/30))*(1-MOD(('Invoer'!$D$27+'Invoer'!$D$62),30)/30),0)+IF(C28-INT(('Invoer'!$D$27+'Invoer'!$D$62)/30)-1&gt;=1,INDEX($Z$7:$Z$42,C28-INT(('Invoer'!$D$27+'Invoer'!$D$62)/30)-1)*MOD(('Invoer'!$D$27+'Invoer'!$D$62),30)/30,0),2)</x:f>
        <x:v>11979</x:v>
      </x:c>
      <x:c r="Q28" s="17" t="n">
        <x:f>ROUND(IF(C28-INT('Invoer'!$D$28/30)&gt;=1,INDEX($AA$7:$AA$42,C28-INT('Invoer'!$D$28/30))*(1-MOD('Invoer'!$D$28,30)/30),0)+IF(C28-INT('Invoer'!$D$28/30)-1&gt;=1,INDEX($AA$7:$AA$42,C28-INT('Invoer'!$D$28/30)-1)*MOD('Invoer'!$D$28,30)/30,0),2)</x:f>
        <x:v>2994.75</x:v>
      </x:c>
      <x:c r="R28" s="10" t="n">
        <x:f>ROUND(SUM(S25:S27),2)</x:f>
        <x:v>3102.75</x:v>
      </x:c>
      <x:c r="S28" s="17" t="n">
        <x:f>ROUND(E28*'Invoer'!$D$25/100-(F28+G28)*'Invoer'!$D$26/100,2)</x:f>
        <x:v>1034.25</x:v>
      </x:c>
      <x:c r="T28" s="17" t="n">
        <x:f>'Invoer'!$D$29</x:f>
        <x:v>0</x:v>
      </x:c>
      <x:c r="U28" s="17" t="n">
        <x:f>'Invoer'!$D$30</x:f>
        <x:v>1200</x:v>
      </x:c>
      <x:c r="V28" s="17" t="n">
        <x:f>'Invoer'!$D$31</x:f>
        <x:v>0</x:v>
      </x:c>
      <x:c r="W28" s="17" t="n">
        <x:f>ROUND(Q28+G28*(1+'Invoer'!$D$26/100)+H28+R28+T28+U28+J28+K28+V28,2)</x:f>
        <x:v>12902.48</x:v>
      </x:c>
      <x:c r="X28" s="10" t="n">
        <x:f>ROUND(O28+P28-W28,2)</x:f>
        <x:v>29140.44</x:v>
      </x:c>
      <x:c r="Y28" s="17" t="n">
        <x:f>ROUND(P28-Q28-G28*(1+'Invoer'!$D$26/100)-H28-R28-T28,2)</x:f>
        <x:v>856.5</x:v>
      </x:c>
      <x:c r="Z28" s="17" t="n">
        <x:f>ROUND(E28*(1+'Invoer'!$D$25/100),2)</x:f>
        <x:v>11979</x:v>
      </x:c>
      <x:c r="AA28" s="17" t="n">
        <x:f>ROUND(F28*(1+'Invoer'!$D$26/100),2)</x:f>
        <x:v>2994.75</x:v>
      </x:c>
    </x:row>
    <x:row r="29" ht="22" customHeight="1">
      <x:c r="C29" s="2" t="n">
        <x:v>23</x:v>
      </x:c>
      <x:c r="D29" s="9" t="n">
        <x:f>INT((C29-1)/12)+1</x:f>
        <x:v>2</x:v>
      </x:c>
      <x:c r="E29" s="17" t="n">
        <x:f>ROUND('Invoer'!$D$7*'Invoer'!$D$8*IF(D29=1,1,IF(D29=2,1+'Invoer'!$D$9/100,(1+'Invoer'!$D$9/100)*(1+'Invoer'!$D$10/100)))*INDEX('Invoer'!$D$50:$O$50,1,MOD(C29-1,12)+1)*'Invoer'!$D$60,2)</x:f>
        <x:v>9900</x:v>
      </x:c>
      <x:c r="F29" s="17" t="n">
        <x:f>ROUND(E29*'Invoer'!$D$11/100*'Invoer'!$D$61,2)</x:f>
        <x:v>2475</x:v>
      </x:c>
      <x:c r="G29" s="17" t="n">
        <x:f>ROUND('Invoer'!$D$12*'Invoer'!$D$61,2)</x:f>
        <x:v>2500</x:v>
      </x:c>
      <x:c r="H29" s="17" t="n">
        <x:f>ROUND('Invoer'!$D$13*'Invoer'!$D$61,2)</x:f>
        <x:v>2000</x:v>
      </x:c>
      <x:c r="I29" s="17" t="n">
        <x:f>IF(C29&lt;='Invoer'!$D$24,ROUND(MAX(0,MIN('Invoer'!$D$14-ROUND('Invoer'!$D$14/'Invoer'!$D$24,2)*(C29-1),IF(C29='Invoer'!$D$24,'Invoer'!$D$14-ROUND('Invoer'!$D$14/'Invoer'!$D$24,2)*(C29-1),ROUND('Invoer'!$D$14/'Invoer'!$D$24,2)))),2),0)</x:f>
        <x:v>500</x:v>
      </x:c>
      <x:c r="J29" s="10" t="n">
        <x:f>'Lening'!E29</x:f>
        <x:v>100.13</x:v>
      </x:c>
      <x:c r="K29" s="10" t="n">
        <x:f>'Lening'!F29</x:f>
        <x:v>479.85</x:v>
      </x:c>
      <x:c r="L29" s="17" t="n">
        <x:f>'Invoer'!$D$32</x:f>
        <x:v>0</x:v>
      </x:c>
      <x:c r="M29" s="17" t="n">
        <x:f>IF(C29=1,'Invoer'!$D$15,0)</x:f>
        <x:v>0</x:v>
      </x:c>
      <x:c r="N29" s="10" t="n">
        <x:f>ROUND(E29-SUM(F29:J29)-L29-M29,2)</x:f>
        <x:v>2324.87</x:v>
      </x:c>
      <x:c r="O29" s="10" t="n">
        <x:f>X28</x:f>
        <x:v>29140.44</x:v>
      </x:c>
      <x:c r="P29" s="17" t="n">
        <x:f>ROUND(IF(C29-INT(('Invoer'!$D$27+'Invoer'!$D$62)/30)&gt;=1,INDEX($Z$7:$Z$42,C29-INT(('Invoer'!$D$27+'Invoer'!$D$62)/30))*(1-MOD(('Invoer'!$D$27+'Invoer'!$D$62),30)/30),0)+IF(C29-INT(('Invoer'!$D$27+'Invoer'!$D$62)/30)-1&gt;=1,INDEX($Z$7:$Z$42,C29-INT(('Invoer'!$D$27+'Invoer'!$D$62)/30)-1)*MOD(('Invoer'!$D$27+'Invoer'!$D$62),30)/30,0),2)</x:f>
        <x:v>11979</x:v>
      </x:c>
      <x:c r="Q29" s="17" t="n">
        <x:f>ROUND(IF(C29-INT('Invoer'!$D$28/30)&gt;=1,INDEX($AA$7:$AA$42,C29-INT('Invoer'!$D$28/30))*(1-MOD('Invoer'!$D$28,30)/30),0)+IF(C29-INT('Invoer'!$D$28/30)-1&gt;=1,INDEX($AA$7:$AA$42,C29-INT('Invoer'!$D$28/30)-1)*MOD('Invoer'!$D$28,30)/30,0),2)</x:f>
        <x:v>2994.75</x:v>
      </x:c>
      <x:c r="R29" s="10" t="n">
        <x:f>0</x:f>
        <x:v>0</x:v>
      </x:c>
      <x:c r="S29" s="17" t="n">
        <x:f>ROUND(E29*'Invoer'!$D$25/100-(F29+G29)*'Invoer'!$D$26/100,2)</x:f>
        <x:v>1034.25</x:v>
      </x:c>
      <x:c r="T29" s="17" t="n">
        <x:f>'Invoer'!$D$29</x:f>
        <x:v>0</x:v>
      </x:c>
      <x:c r="U29" s="17" t="n">
        <x:f>'Invoer'!$D$30</x:f>
        <x:v>1200</x:v>
      </x:c>
      <x:c r="V29" s="17" t="n">
        <x:f>'Invoer'!$D$31</x:f>
        <x:v>0</x:v>
      </x:c>
      <x:c r="W29" s="17" t="n">
        <x:f>ROUND(Q29+G29*(1+'Invoer'!$D$26/100)+H29+R29+T29+U29+J29+K29+V29,2)</x:f>
        <x:v>9799.73</x:v>
      </x:c>
      <x:c r="X29" s="10" t="n">
        <x:f>ROUND(O29+P29-W29,2)</x:f>
        <x:v>31319.71</x:v>
      </x:c>
      <x:c r="Y29" s="17" t="n">
        <x:f>ROUND(P29-Q29-G29*(1+'Invoer'!$D$26/100)-H29-R29-T29,2)</x:f>
        <x:v>3959.25</x:v>
      </x:c>
      <x:c r="Z29" s="17" t="n">
        <x:f>ROUND(E29*(1+'Invoer'!$D$25/100),2)</x:f>
        <x:v>11979</x:v>
      </x:c>
      <x:c r="AA29" s="17" t="n">
        <x:f>ROUND(F29*(1+'Invoer'!$D$26/100),2)</x:f>
        <x:v>2994.75</x:v>
      </x:c>
    </x:row>
    <x:row r="30" ht="22" customHeight="1">
      <x:c r="C30" s="2" t="n">
        <x:v>24</x:v>
      </x:c>
      <x:c r="D30" s="9" t="n">
        <x:f>INT((C30-1)/12)+1</x:f>
        <x:v>2</x:v>
      </x:c>
      <x:c r="E30" s="17" t="n">
        <x:f>ROUND('Invoer'!$D$7*'Invoer'!$D$8*IF(D30=1,1,IF(D30=2,1+'Invoer'!$D$9/100,(1+'Invoer'!$D$9/100)*(1+'Invoer'!$D$10/100)))*INDEX('Invoer'!$D$50:$O$50,1,MOD(C30-1,12)+1)*'Invoer'!$D$60,2)</x:f>
        <x:v>9900</x:v>
      </x:c>
      <x:c r="F30" s="17" t="n">
        <x:f>ROUND(E30*'Invoer'!$D$11/100*'Invoer'!$D$61,2)</x:f>
        <x:v>2475</x:v>
      </x:c>
      <x:c r="G30" s="17" t="n">
        <x:f>ROUND('Invoer'!$D$12*'Invoer'!$D$61,2)</x:f>
        <x:v>2500</x:v>
      </x:c>
      <x:c r="H30" s="17" t="n">
        <x:f>ROUND('Invoer'!$D$13*'Invoer'!$D$61,2)</x:f>
        <x:v>2000</x:v>
      </x:c>
      <x:c r="I30" s="17" t="n">
        <x:f>IF(C30&lt;='Invoer'!$D$24,ROUND(MAX(0,MIN('Invoer'!$D$14-ROUND('Invoer'!$D$14/'Invoer'!$D$24,2)*(C30-1),IF(C30='Invoer'!$D$24,'Invoer'!$D$14-ROUND('Invoer'!$D$14/'Invoer'!$D$24,2)*(C30-1),ROUND('Invoer'!$D$14/'Invoer'!$D$24,2)))),2),0)</x:f>
        <x:v>500</x:v>
      </x:c>
      <x:c r="J30" s="10" t="n">
        <x:f>'Lening'!E30</x:f>
        <x:v>97.74</x:v>
      </x:c>
      <x:c r="K30" s="10" t="n">
        <x:f>'Lening'!F30</x:f>
        <x:v>482.24</x:v>
      </x:c>
      <x:c r="L30" s="17" t="n">
        <x:f>'Invoer'!$D$32</x:f>
        <x:v>0</x:v>
      </x:c>
      <x:c r="M30" s="17" t="n">
        <x:f>IF(C30=1,'Invoer'!$D$15,0)</x:f>
        <x:v>0</x:v>
      </x:c>
      <x:c r="N30" s="10" t="n">
        <x:f>ROUND(E30-SUM(F30:J30)-L30-M30,2)</x:f>
        <x:v>2327.26</x:v>
      </x:c>
      <x:c r="O30" s="10" t="n">
        <x:f>X29</x:f>
        <x:v>31319.71</x:v>
      </x:c>
      <x:c r="P30" s="17" t="n">
        <x:f>ROUND(IF(C30-INT(('Invoer'!$D$27+'Invoer'!$D$62)/30)&gt;=1,INDEX($Z$7:$Z$42,C30-INT(('Invoer'!$D$27+'Invoer'!$D$62)/30))*(1-MOD(('Invoer'!$D$27+'Invoer'!$D$62),30)/30),0)+IF(C30-INT(('Invoer'!$D$27+'Invoer'!$D$62)/30)-1&gt;=1,INDEX($Z$7:$Z$42,C30-INT(('Invoer'!$D$27+'Invoer'!$D$62)/30)-1)*MOD(('Invoer'!$D$27+'Invoer'!$D$62),30)/30,0),2)</x:f>
        <x:v>11979</x:v>
      </x:c>
      <x:c r="Q30" s="17" t="n">
        <x:f>ROUND(IF(C30-INT('Invoer'!$D$28/30)&gt;=1,INDEX($AA$7:$AA$42,C30-INT('Invoer'!$D$28/30))*(1-MOD('Invoer'!$D$28,30)/30),0)+IF(C30-INT('Invoer'!$D$28/30)-1&gt;=1,INDEX($AA$7:$AA$42,C30-INT('Invoer'!$D$28/30)-1)*MOD('Invoer'!$D$28,30)/30,0),2)</x:f>
        <x:v>2994.75</x:v>
      </x:c>
      <x:c r="R30" s="10" t="n">
        <x:f>0</x:f>
        <x:v>0</x:v>
      </x:c>
      <x:c r="S30" s="17" t="n">
        <x:f>ROUND(E30*'Invoer'!$D$25/100-(F30+G30)*'Invoer'!$D$26/100,2)</x:f>
        <x:v>1034.25</x:v>
      </x:c>
      <x:c r="T30" s="17" t="n">
        <x:f>'Invoer'!$D$29</x:f>
        <x:v>0</x:v>
      </x:c>
      <x:c r="U30" s="17" t="n">
        <x:f>'Invoer'!$D$30</x:f>
        <x:v>1200</x:v>
      </x:c>
      <x:c r="V30" s="17" t="n">
        <x:f>'Invoer'!$D$31</x:f>
        <x:v>0</x:v>
      </x:c>
      <x:c r="W30" s="17" t="n">
        <x:f>ROUND(Q30+G30*(1+'Invoer'!$D$26/100)+H30+R30+T30+U30+J30+K30+V30,2)</x:f>
        <x:v>9799.73</x:v>
      </x:c>
      <x:c r="X30" s="10" t="n">
        <x:f>ROUND(O30+P30-W30,2)</x:f>
        <x:v>33498.98</x:v>
      </x:c>
      <x:c r="Y30" s="17" t="n">
        <x:f>ROUND(P30-Q30-G30*(1+'Invoer'!$D$26/100)-H30-R30-T30,2)</x:f>
        <x:v>3959.25</x:v>
      </x:c>
      <x:c r="Z30" s="17" t="n">
        <x:f>ROUND(E30*(1+'Invoer'!$D$25/100),2)</x:f>
        <x:v>11979</x:v>
      </x:c>
      <x:c r="AA30" s="17" t="n">
        <x:f>ROUND(F30*(1+'Invoer'!$D$26/100),2)</x:f>
        <x:v>2994.75</x:v>
      </x:c>
    </x:row>
    <x:row r="31" ht="22" customHeight="1">
      <x:c r="C31" s="2" t="n">
        <x:v>25</x:v>
      </x:c>
      <x:c r="D31" s="9" t="n">
        <x:f>INT((C31-1)/12)+1</x:f>
        <x:v>3</x:v>
      </x:c>
      <x:c r="E31" s="17" t="n">
        <x:f>ROUND('Invoer'!$D$7*'Invoer'!$D$8*IF(D31=1,1,IF(D31=2,1+'Invoer'!$D$9/100,(1+'Invoer'!$D$9/100)*(1+'Invoer'!$D$10/100)))*INDEX('Invoer'!$D$50:$O$50,1,MOD(C31-1,12)+1)*'Invoer'!$D$60,2)</x:f>
        <x:v>10890</x:v>
      </x:c>
      <x:c r="F31" s="17" t="n">
        <x:f>ROUND(E31*'Invoer'!$D$11/100*'Invoer'!$D$61,2)</x:f>
        <x:v>2722.5</x:v>
      </x:c>
      <x:c r="G31" s="17" t="n">
        <x:f>ROUND('Invoer'!$D$12*'Invoer'!$D$61,2)</x:f>
        <x:v>2500</x:v>
      </x:c>
      <x:c r="H31" s="17" t="n">
        <x:f>ROUND('Invoer'!$D$13*'Invoer'!$D$61,2)</x:f>
        <x:v>2000</x:v>
      </x:c>
      <x:c r="I31" s="17" t="n">
        <x:f>IF(C31&lt;='Invoer'!$D$24,ROUND(MAX(0,MIN('Invoer'!$D$14-ROUND('Invoer'!$D$14/'Invoer'!$D$24,2)*(C31-1),IF(C31='Invoer'!$D$24,'Invoer'!$D$14-ROUND('Invoer'!$D$14/'Invoer'!$D$24,2)*(C31-1),ROUND('Invoer'!$D$14/'Invoer'!$D$24,2)))),2),0)</x:f>
        <x:v>500</x:v>
      </x:c>
      <x:c r="J31" s="10" t="n">
        <x:f>'Lening'!E31</x:f>
        <x:v>95.32</x:v>
      </x:c>
      <x:c r="K31" s="10" t="n">
        <x:f>'Lening'!F31</x:f>
        <x:v>484.66</x:v>
      </x:c>
      <x:c r="L31" s="17" t="n">
        <x:f>'Invoer'!$D$32</x:f>
        <x:v>0</x:v>
      </x:c>
      <x:c r="M31" s="17" t="n">
        <x:f>IF(C31=1,'Invoer'!$D$15,0)</x:f>
        <x:v>0</x:v>
      </x:c>
      <x:c r="N31" s="10" t="n">
        <x:f>ROUND(E31-SUM(F31:J31)-L31-M31,2)</x:f>
        <x:v>3072.18</x:v>
      </x:c>
      <x:c r="O31" s="10" t="n">
        <x:f>X30</x:f>
        <x:v>33498.98</x:v>
      </x:c>
      <x:c r="P31" s="17" t="n">
        <x:f>ROUND(IF(C31-INT(('Invoer'!$D$27+'Invoer'!$D$62)/30)&gt;=1,INDEX($Z$7:$Z$42,C31-INT(('Invoer'!$D$27+'Invoer'!$D$62)/30))*(1-MOD(('Invoer'!$D$27+'Invoer'!$D$62),30)/30),0)+IF(C31-INT(('Invoer'!$D$27+'Invoer'!$D$62)/30)-1&gt;=1,INDEX($Z$7:$Z$42,C31-INT(('Invoer'!$D$27+'Invoer'!$D$62)/30)-1)*MOD(('Invoer'!$D$27+'Invoer'!$D$62),30)/30,0),2)</x:f>
        <x:v>11979</x:v>
      </x:c>
      <x:c r="Q31" s="17" t="n">
        <x:f>ROUND(IF(C31-INT('Invoer'!$D$28/30)&gt;=1,INDEX($AA$7:$AA$42,C31-INT('Invoer'!$D$28/30))*(1-MOD('Invoer'!$D$28,30)/30),0)+IF(C31-INT('Invoer'!$D$28/30)-1&gt;=1,INDEX($AA$7:$AA$42,C31-INT('Invoer'!$D$28/30)-1)*MOD('Invoer'!$D$28,30)/30,0),2)</x:f>
        <x:v>2994.75</x:v>
      </x:c>
      <x:c r="R31" s="10" t="n">
        <x:f>ROUND(SUM(S28:S30),2)</x:f>
        <x:v>3102.75</x:v>
      </x:c>
      <x:c r="S31" s="17" t="n">
        <x:f>ROUND(E31*'Invoer'!$D$25/100-(F31+G31)*'Invoer'!$D$26/100,2)</x:f>
        <x:v>1190.18</x:v>
      </x:c>
      <x:c r="T31" s="17" t="n">
        <x:f>'Invoer'!$D$29</x:f>
        <x:v>0</x:v>
      </x:c>
      <x:c r="U31" s="17" t="n">
        <x:f>'Invoer'!$D$30</x:f>
        <x:v>1200</x:v>
      </x:c>
      <x:c r="V31" s="17" t="n">
        <x:f>'Invoer'!$D$31</x:f>
        <x:v>0</x:v>
      </x:c>
      <x:c r="W31" s="17" t="n">
        <x:f>ROUND(Q31+G31*(1+'Invoer'!$D$26/100)+H31+R31+T31+U31+J31+K31+V31,2)</x:f>
        <x:v>12902.48</x:v>
      </x:c>
      <x:c r="X31" s="10" t="n">
        <x:f>ROUND(O31+P31-W31,2)</x:f>
        <x:v>32575.5</x:v>
      </x:c>
      <x:c r="Y31" s="17" t="n">
        <x:f>ROUND(P31-Q31-G31*(1+'Invoer'!$D$26/100)-H31-R31-T31,2)</x:f>
        <x:v>856.5</x:v>
      </x:c>
      <x:c r="Z31" s="17" t="n">
        <x:f>ROUND(E31*(1+'Invoer'!$D$25/100),2)</x:f>
        <x:v>13176.9</x:v>
      </x:c>
      <x:c r="AA31" s="17" t="n">
        <x:f>ROUND(F31*(1+'Invoer'!$D$26/100),2)</x:f>
        <x:v>3294.23</x:v>
      </x:c>
    </x:row>
    <x:row r="32" ht="22" customHeight="1">
      <x:c r="C32" s="2" t="n">
        <x:v>26</x:v>
      </x:c>
      <x:c r="D32" s="9" t="n">
        <x:f>INT((C32-1)/12)+1</x:f>
        <x:v>3</x:v>
      </x:c>
      <x:c r="E32" s="17" t="n">
        <x:f>ROUND('Invoer'!$D$7*'Invoer'!$D$8*IF(D32=1,1,IF(D32=2,1+'Invoer'!$D$9/100,(1+'Invoer'!$D$9/100)*(1+'Invoer'!$D$10/100)))*INDEX('Invoer'!$D$50:$O$50,1,MOD(C32-1,12)+1)*'Invoer'!$D$60,2)</x:f>
        <x:v>10890</x:v>
      </x:c>
      <x:c r="F32" s="17" t="n">
        <x:f>ROUND(E32*'Invoer'!$D$11/100*'Invoer'!$D$61,2)</x:f>
        <x:v>2722.5</x:v>
      </x:c>
      <x:c r="G32" s="17" t="n">
        <x:f>ROUND('Invoer'!$D$12*'Invoer'!$D$61,2)</x:f>
        <x:v>2500</x:v>
      </x:c>
      <x:c r="H32" s="17" t="n">
        <x:f>ROUND('Invoer'!$D$13*'Invoer'!$D$61,2)</x:f>
        <x:v>2000</x:v>
      </x:c>
      <x:c r="I32" s="17" t="n">
        <x:f>IF(C32&lt;='Invoer'!$D$24,ROUND(MAX(0,MIN('Invoer'!$D$14-ROUND('Invoer'!$D$14/'Invoer'!$D$24,2)*(C32-1),IF(C32='Invoer'!$D$24,'Invoer'!$D$14-ROUND('Invoer'!$D$14/'Invoer'!$D$24,2)*(C32-1),ROUND('Invoer'!$D$14/'Invoer'!$D$24,2)))),2),0)</x:f>
        <x:v>500</x:v>
      </x:c>
      <x:c r="J32" s="10" t="n">
        <x:f>'Lening'!E32</x:f>
        <x:v>92.9</x:v>
      </x:c>
      <x:c r="K32" s="10" t="n">
        <x:f>'Lening'!F32</x:f>
        <x:v>487.08</x:v>
      </x:c>
      <x:c r="L32" s="17" t="n">
        <x:f>'Invoer'!$D$32</x:f>
        <x:v>0</x:v>
      </x:c>
      <x:c r="M32" s="17" t="n">
        <x:f>IF(C32=1,'Invoer'!$D$15,0)</x:f>
        <x:v>0</x:v>
      </x:c>
      <x:c r="N32" s="10" t="n">
        <x:f>ROUND(E32-SUM(F32:J32)-L32-M32,2)</x:f>
        <x:v>3074.6</x:v>
      </x:c>
      <x:c r="O32" s="10" t="n">
        <x:f>X31</x:f>
        <x:v>32575.5</x:v>
      </x:c>
      <x:c r="P32" s="17" t="n">
        <x:f>ROUND(IF(C32-INT(('Invoer'!$D$27+'Invoer'!$D$62)/30)&gt;=1,INDEX($Z$7:$Z$42,C32-INT(('Invoer'!$D$27+'Invoer'!$D$62)/30))*(1-MOD(('Invoer'!$D$27+'Invoer'!$D$62),30)/30),0)+IF(C32-INT(('Invoer'!$D$27+'Invoer'!$D$62)/30)-1&gt;=1,INDEX($Z$7:$Z$42,C32-INT(('Invoer'!$D$27+'Invoer'!$D$62)/30)-1)*MOD(('Invoer'!$D$27+'Invoer'!$D$62),30)/30,0),2)</x:f>
        <x:v>13176.9</x:v>
      </x:c>
      <x:c r="Q32" s="17" t="n">
        <x:f>ROUND(IF(C32-INT('Invoer'!$D$28/30)&gt;=1,INDEX($AA$7:$AA$42,C32-INT('Invoer'!$D$28/30))*(1-MOD('Invoer'!$D$28,30)/30),0)+IF(C32-INT('Invoer'!$D$28/30)-1&gt;=1,INDEX($AA$7:$AA$42,C32-INT('Invoer'!$D$28/30)-1)*MOD('Invoer'!$D$28,30)/30,0),2)</x:f>
        <x:v>3294.23</x:v>
      </x:c>
      <x:c r="R32" s="10" t="n">
        <x:f>0</x:f>
        <x:v>0</x:v>
      </x:c>
      <x:c r="S32" s="17" t="n">
        <x:f>ROUND(E32*'Invoer'!$D$25/100-(F32+G32)*'Invoer'!$D$26/100,2)</x:f>
        <x:v>1190.18</x:v>
      </x:c>
      <x:c r="T32" s="17" t="n">
        <x:f>'Invoer'!$D$29</x:f>
        <x:v>0</x:v>
      </x:c>
      <x:c r="U32" s="17" t="n">
        <x:f>'Invoer'!$D$30</x:f>
        <x:v>1200</x:v>
      </x:c>
      <x:c r="V32" s="17" t="n">
        <x:f>'Invoer'!$D$31</x:f>
        <x:v>0</x:v>
      </x:c>
      <x:c r="W32" s="17" t="n">
        <x:f>ROUND(Q32+G32*(1+'Invoer'!$D$26/100)+H32+R32+T32+U32+J32+K32+V32,2)</x:f>
        <x:v>10099.21</x:v>
      </x:c>
      <x:c r="X32" s="10" t="n">
        <x:f>ROUND(O32+P32-W32,2)</x:f>
        <x:v>35653.19</x:v>
      </x:c>
      <x:c r="Y32" s="17" t="n">
        <x:f>ROUND(P32-Q32-G32*(1+'Invoer'!$D$26/100)-H32-R32-T32,2)</x:f>
        <x:v>4857.67</x:v>
      </x:c>
      <x:c r="Z32" s="17" t="n">
        <x:f>ROUND(E32*(1+'Invoer'!$D$25/100),2)</x:f>
        <x:v>13176.9</x:v>
      </x:c>
      <x:c r="AA32" s="17" t="n">
        <x:f>ROUND(F32*(1+'Invoer'!$D$26/100),2)</x:f>
        <x:v>3294.23</x:v>
      </x:c>
    </x:row>
    <x:row r="33" ht="22" customHeight="1">
      <x:c r="C33" s="2" t="n">
        <x:v>27</x:v>
      </x:c>
      <x:c r="D33" s="9" t="n">
        <x:f>INT((C33-1)/12)+1</x:f>
        <x:v>3</x:v>
      </x:c>
      <x:c r="E33" s="17" t="n">
        <x:f>ROUND('Invoer'!$D$7*'Invoer'!$D$8*IF(D33=1,1,IF(D33=2,1+'Invoer'!$D$9/100,(1+'Invoer'!$D$9/100)*(1+'Invoer'!$D$10/100)))*INDEX('Invoer'!$D$50:$O$50,1,MOD(C33-1,12)+1)*'Invoer'!$D$60,2)</x:f>
        <x:v>10890</x:v>
      </x:c>
      <x:c r="F33" s="17" t="n">
        <x:f>ROUND(E33*'Invoer'!$D$11/100*'Invoer'!$D$61,2)</x:f>
        <x:v>2722.5</x:v>
      </x:c>
      <x:c r="G33" s="17" t="n">
        <x:f>ROUND('Invoer'!$D$12*'Invoer'!$D$61,2)</x:f>
        <x:v>2500</x:v>
      </x:c>
      <x:c r="H33" s="17" t="n">
        <x:f>ROUND('Invoer'!$D$13*'Invoer'!$D$61,2)</x:f>
        <x:v>2000</x:v>
      </x:c>
      <x:c r="I33" s="17" t="n">
        <x:f>IF(C33&lt;='Invoer'!$D$24,ROUND(MAX(0,MIN('Invoer'!$D$14-ROUND('Invoer'!$D$14/'Invoer'!$D$24,2)*(C33-1),IF(C33='Invoer'!$D$24,'Invoer'!$D$14-ROUND('Invoer'!$D$14/'Invoer'!$D$24,2)*(C33-1),ROUND('Invoer'!$D$14/'Invoer'!$D$24,2)))),2),0)</x:f>
        <x:v>500</x:v>
      </x:c>
      <x:c r="J33" s="10" t="n">
        <x:f>'Lening'!E33</x:f>
        <x:v>90.47</x:v>
      </x:c>
      <x:c r="K33" s="10" t="n">
        <x:f>'Lening'!F33</x:f>
        <x:v>489.51</x:v>
      </x:c>
      <x:c r="L33" s="17" t="n">
        <x:f>'Invoer'!$D$32</x:f>
        <x:v>0</x:v>
      </x:c>
      <x:c r="M33" s="17" t="n">
        <x:f>IF(C33=1,'Invoer'!$D$15,0)</x:f>
        <x:v>0</x:v>
      </x:c>
      <x:c r="N33" s="10" t="n">
        <x:f>ROUND(E33-SUM(F33:J33)-L33-M33,2)</x:f>
        <x:v>3077.03</x:v>
      </x:c>
      <x:c r="O33" s="10" t="n">
        <x:f>X32</x:f>
        <x:v>35653.19</x:v>
      </x:c>
      <x:c r="P33" s="17" t="n">
        <x:f>ROUND(IF(C33-INT(('Invoer'!$D$27+'Invoer'!$D$62)/30)&gt;=1,INDEX($Z$7:$Z$42,C33-INT(('Invoer'!$D$27+'Invoer'!$D$62)/30))*(1-MOD(('Invoer'!$D$27+'Invoer'!$D$62),30)/30),0)+IF(C33-INT(('Invoer'!$D$27+'Invoer'!$D$62)/30)-1&gt;=1,INDEX($Z$7:$Z$42,C33-INT(('Invoer'!$D$27+'Invoer'!$D$62)/30)-1)*MOD(('Invoer'!$D$27+'Invoer'!$D$62),30)/30,0),2)</x:f>
        <x:v>13176.9</x:v>
      </x:c>
      <x:c r="Q33" s="17" t="n">
        <x:f>ROUND(IF(C33-INT('Invoer'!$D$28/30)&gt;=1,INDEX($AA$7:$AA$42,C33-INT('Invoer'!$D$28/30))*(1-MOD('Invoer'!$D$28,30)/30),0)+IF(C33-INT('Invoer'!$D$28/30)-1&gt;=1,INDEX($AA$7:$AA$42,C33-INT('Invoer'!$D$28/30)-1)*MOD('Invoer'!$D$28,30)/30,0),2)</x:f>
        <x:v>3294.23</x:v>
      </x:c>
      <x:c r="R33" s="10" t="n">
        <x:f>0</x:f>
        <x:v>0</x:v>
      </x:c>
      <x:c r="S33" s="17" t="n">
        <x:f>ROUND(E33*'Invoer'!$D$25/100-(F33+G33)*'Invoer'!$D$26/100,2)</x:f>
        <x:v>1190.18</x:v>
      </x:c>
      <x:c r="T33" s="17" t="n">
        <x:f>'Invoer'!$D$29</x:f>
        <x:v>0</x:v>
      </x:c>
      <x:c r="U33" s="17" t="n">
        <x:f>'Invoer'!$D$30</x:f>
        <x:v>1200</x:v>
      </x:c>
      <x:c r="V33" s="17" t="n">
        <x:f>'Invoer'!$D$31</x:f>
        <x:v>0</x:v>
      </x:c>
      <x:c r="W33" s="17" t="n">
        <x:f>ROUND(Q33+G33*(1+'Invoer'!$D$26/100)+H33+R33+T33+U33+J33+K33+V33,2)</x:f>
        <x:v>10099.21</x:v>
      </x:c>
      <x:c r="X33" s="10" t="n">
        <x:f>ROUND(O33+P33-W33,2)</x:f>
        <x:v>38730.88</x:v>
      </x:c>
      <x:c r="Y33" s="17" t="n">
        <x:f>ROUND(P33-Q33-G33*(1+'Invoer'!$D$26/100)-H33-R33-T33,2)</x:f>
        <x:v>4857.67</x:v>
      </x:c>
      <x:c r="Z33" s="17" t="n">
        <x:f>ROUND(E33*(1+'Invoer'!$D$25/100),2)</x:f>
        <x:v>13176.9</x:v>
      </x:c>
      <x:c r="AA33" s="17" t="n">
        <x:f>ROUND(F33*(1+'Invoer'!$D$26/100),2)</x:f>
        <x:v>3294.23</x:v>
      </x:c>
    </x:row>
    <x:row r="34" ht="22" customHeight="1">
      <x:c r="C34" s="2" t="n">
        <x:v>28</x:v>
      </x:c>
      <x:c r="D34" s="9" t="n">
        <x:f>INT((C34-1)/12)+1</x:f>
        <x:v>3</x:v>
      </x:c>
      <x:c r="E34" s="17" t="n">
        <x:f>ROUND('Invoer'!$D$7*'Invoer'!$D$8*IF(D34=1,1,IF(D34=2,1+'Invoer'!$D$9/100,(1+'Invoer'!$D$9/100)*(1+'Invoer'!$D$10/100)))*INDEX('Invoer'!$D$50:$O$50,1,MOD(C34-1,12)+1)*'Invoer'!$D$60,2)</x:f>
        <x:v>10890</x:v>
      </x:c>
      <x:c r="F34" s="17" t="n">
        <x:f>ROUND(E34*'Invoer'!$D$11/100*'Invoer'!$D$61,2)</x:f>
        <x:v>2722.5</x:v>
      </x:c>
      <x:c r="G34" s="17" t="n">
        <x:f>ROUND('Invoer'!$D$12*'Invoer'!$D$61,2)</x:f>
        <x:v>2500</x:v>
      </x:c>
      <x:c r="H34" s="17" t="n">
        <x:f>ROUND('Invoer'!$D$13*'Invoer'!$D$61,2)</x:f>
        <x:v>2000</x:v>
      </x:c>
      <x:c r="I34" s="17" t="n">
        <x:f>IF(C34&lt;='Invoer'!$D$24,ROUND(MAX(0,MIN('Invoer'!$D$14-ROUND('Invoer'!$D$14/'Invoer'!$D$24,2)*(C34-1),IF(C34='Invoer'!$D$24,'Invoer'!$D$14-ROUND('Invoer'!$D$14/'Invoer'!$D$24,2)*(C34-1),ROUND('Invoer'!$D$14/'Invoer'!$D$24,2)))),2),0)</x:f>
        <x:v>500</x:v>
      </x:c>
      <x:c r="J34" s="10" t="n">
        <x:f>'Lening'!E34</x:f>
        <x:v>88.02</x:v>
      </x:c>
      <x:c r="K34" s="10" t="n">
        <x:f>'Lening'!F34</x:f>
        <x:v>491.96</x:v>
      </x:c>
      <x:c r="L34" s="17" t="n">
        <x:f>'Invoer'!$D$32</x:f>
        <x:v>0</x:v>
      </x:c>
      <x:c r="M34" s="17" t="n">
        <x:f>IF(C34=1,'Invoer'!$D$15,0)</x:f>
        <x:v>0</x:v>
      </x:c>
      <x:c r="N34" s="10" t="n">
        <x:f>ROUND(E34-SUM(F34:J34)-L34-M34,2)</x:f>
        <x:v>3079.48</x:v>
      </x:c>
      <x:c r="O34" s="10" t="n">
        <x:f>X33</x:f>
        <x:v>38730.88</x:v>
      </x:c>
      <x:c r="P34" s="17" t="n">
        <x:f>ROUND(IF(C34-INT(('Invoer'!$D$27+'Invoer'!$D$62)/30)&gt;=1,INDEX($Z$7:$Z$42,C34-INT(('Invoer'!$D$27+'Invoer'!$D$62)/30))*(1-MOD(('Invoer'!$D$27+'Invoer'!$D$62),30)/30),0)+IF(C34-INT(('Invoer'!$D$27+'Invoer'!$D$62)/30)-1&gt;=1,INDEX($Z$7:$Z$42,C34-INT(('Invoer'!$D$27+'Invoer'!$D$62)/30)-1)*MOD(('Invoer'!$D$27+'Invoer'!$D$62),30)/30,0),2)</x:f>
        <x:v>13176.9</x:v>
      </x:c>
      <x:c r="Q34" s="17" t="n">
        <x:f>ROUND(IF(C34-INT('Invoer'!$D$28/30)&gt;=1,INDEX($AA$7:$AA$42,C34-INT('Invoer'!$D$28/30))*(1-MOD('Invoer'!$D$28,30)/30),0)+IF(C34-INT('Invoer'!$D$28/30)-1&gt;=1,INDEX($AA$7:$AA$42,C34-INT('Invoer'!$D$28/30)-1)*MOD('Invoer'!$D$28,30)/30,0),2)</x:f>
        <x:v>3294.23</x:v>
      </x:c>
      <x:c r="R34" s="10" t="n">
        <x:f>ROUND(SUM(S31:S33),2)</x:f>
        <x:v>3570.54</x:v>
      </x:c>
      <x:c r="S34" s="17" t="n">
        <x:f>ROUND(E34*'Invoer'!$D$25/100-(F34+G34)*'Invoer'!$D$26/100,2)</x:f>
        <x:v>1190.18</x:v>
      </x:c>
      <x:c r="T34" s="17" t="n">
        <x:f>'Invoer'!$D$29</x:f>
        <x:v>0</x:v>
      </x:c>
      <x:c r="U34" s="17" t="n">
        <x:f>'Invoer'!$D$30</x:f>
        <x:v>1200</x:v>
      </x:c>
      <x:c r="V34" s="17" t="n">
        <x:f>'Invoer'!$D$31</x:f>
        <x:v>0</x:v>
      </x:c>
      <x:c r="W34" s="17" t="n">
        <x:f>ROUND(Q34+G34*(1+'Invoer'!$D$26/100)+H34+R34+T34+U34+J34+K34+V34,2)</x:f>
        <x:v>13669.75</x:v>
      </x:c>
      <x:c r="X34" s="10" t="n">
        <x:f>ROUND(O34+P34-W34,2)</x:f>
        <x:v>38238.03</x:v>
      </x:c>
      <x:c r="Y34" s="17" t="n">
        <x:f>ROUND(P34-Q34-G34*(1+'Invoer'!$D$26/100)-H34-R34-T34,2)</x:f>
        <x:v>1287.13</x:v>
      </x:c>
      <x:c r="Z34" s="17" t="n">
        <x:f>ROUND(E34*(1+'Invoer'!$D$25/100),2)</x:f>
        <x:v>13176.9</x:v>
      </x:c>
      <x:c r="AA34" s="17" t="n">
        <x:f>ROUND(F34*(1+'Invoer'!$D$26/100),2)</x:f>
        <x:v>3294.23</x:v>
      </x:c>
    </x:row>
    <x:row r="35" ht="22" customHeight="1">
      <x:c r="C35" s="2" t="n">
        <x:v>29</x:v>
      </x:c>
      <x:c r="D35" s="9" t="n">
        <x:f>INT((C35-1)/12)+1</x:f>
        <x:v>3</x:v>
      </x:c>
      <x:c r="E35" s="17" t="n">
        <x:f>ROUND('Invoer'!$D$7*'Invoer'!$D$8*IF(D35=1,1,IF(D35=2,1+'Invoer'!$D$9/100,(1+'Invoer'!$D$9/100)*(1+'Invoer'!$D$10/100)))*INDEX('Invoer'!$D$50:$O$50,1,MOD(C35-1,12)+1)*'Invoer'!$D$60,2)</x:f>
        <x:v>10890</x:v>
      </x:c>
      <x:c r="F35" s="17" t="n">
        <x:f>ROUND(E35*'Invoer'!$D$11/100*'Invoer'!$D$61,2)</x:f>
        <x:v>2722.5</x:v>
      </x:c>
      <x:c r="G35" s="17" t="n">
        <x:f>ROUND('Invoer'!$D$12*'Invoer'!$D$61,2)</x:f>
        <x:v>2500</x:v>
      </x:c>
      <x:c r="H35" s="17" t="n">
        <x:f>ROUND('Invoer'!$D$13*'Invoer'!$D$61,2)</x:f>
        <x:v>2000</x:v>
      </x:c>
      <x:c r="I35" s="17" t="n">
        <x:f>IF(C35&lt;='Invoer'!$D$24,ROUND(MAX(0,MIN('Invoer'!$D$14-ROUND('Invoer'!$D$14/'Invoer'!$D$24,2)*(C35-1),IF(C35='Invoer'!$D$24,'Invoer'!$D$14-ROUND('Invoer'!$D$14/'Invoer'!$D$24,2)*(C35-1),ROUND('Invoer'!$D$14/'Invoer'!$D$24,2)))),2),0)</x:f>
        <x:v>500</x:v>
      </x:c>
      <x:c r="J35" s="10" t="n">
        <x:f>'Lening'!E35</x:f>
        <x:v>85.56</x:v>
      </x:c>
      <x:c r="K35" s="10" t="n">
        <x:f>'Lening'!F35</x:f>
        <x:v>494.42</x:v>
      </x:c>
      <x:c r="L35" s="17" t="n">
        <x:f>'Invoer'!$D$32</x:f>
        <x:v>0</x:v>
      </x:c>
      <x:c r="M35" s="17" t="n">
        <x:f>IF(C35=1,'Invoer'!$D$15,0)</x:f>
        <x:v>0</x:v>
      </x:c>
      <x:c r="N35" s="10" t="n">
        <x:f>ROUND(E35-SUM(F35:J35)-L35-M35,2)</x:f>
        <x:v>3081.94</x:v>
      </x:c>
      <x:c r="O35" s="10" t="n">
        <x:f>X34</x:f>
        <x:v>38238.03</x:v>
      </x:c>
      <x:c r="P35" s="17" t="n">
        <x:f>ROUND(IF(C35-INT(('Invoer'!$D$27+'Invoer'!$D$62)/30)&gt;=1,INDEX($Z$7:$Z$42,C35-INT(('Invoer'!$D$27+'Invoer'!$D$62)/30))*(1-MOD(('Invoer'!$D$27+'Invoer'!$D$62),30)/30),0)+IF(C35-INT(('Invoer'!$D$27+'Invoer'!$D$62)/30)-1&gt;=1,INDEX($Z$7:$Z$42,C35-INT(('Invoer'!$D$27+'Invoer'!$D$62)/30)-1)*MOD(('Invoer'!$D$27+'Invoer'!$D$62),30)/30,0),2)</x:f>
        <x:v>13176.9</x:v>
      </x:c>
      <x:c r="Q35" s="17" t="n">
        <x:f>ROUND(IF(C35-INT('Invoer'!$D$28/30)&gt;=1,INDEX($AA$7:$AA$42,C35-INT('Invoer'!$D$28/30))*(1-MOD('Invoer'!$D$28,30)/30),0)+IF(C35-INT('Invoer'!$D$28/30)-1&gt;=1,INDEX($AA$7:$AA$42,C35-INT('Invoer'!$D$28/30)-1)*MOD('Invoer'!$D$28,30)/30,0),2)</x:f>
        <x:v>3294.23</x:v>
      </x:c>
      <x:c r="R35" s="10" t="n">
        <x:f>0</x:f>
        <x:v>0</x:v>
      </x:c>
      <x:c r="S35" s="17" t="n">
        <x:f>ROUND(E35*'Invoer'!$D$25/100-(F35+G35)*'Invoer'!$D$26/100,2)</x:f>
        <x:v>1190.18</x:v>
      </x:c>
      <x:c r="T35" s="17" t="n">
        <x:f>'Invoer'!$D$29</x:f>
        <x:v>0</x:v>
      </x:c>
      <x:c r="U35" s="17" t="n">
        <x:f>'Invoer'!$D$30</x:f>
        <x:v>1200</x:v>
      </x:c>
      <x:c r="V35" s="17" t="n">
        <x:f>'Invoer'!$D$31</x:f>
        <x:v>0</x:v>
      </x:c>
      <x:c r="W35" s="17" t="n">
        <x:f>ROUND(Q35+G35*(1+'Invoer'!$D$26/100)+H35+R35+T35+U35+J35+K35+V35,2)</x:f>
        <x:v>10099.21</x:v>
      </x:c>
      <x:c r="X35" s="10" t="n">
        <x:f>ROUND(O35+P35-W35,2)</x:f>
        <x:v>41315.72</x:v>
      </x:c>
      <x:c r="Y35" s="17" t="n">
        <x:f>ROUND(P35-Q35-G35*(1+'Invoer'!$D$26/100)-H35-R35-T35,2)</x:f>
        <x:v>4857.67</x:v>
      </x:c>
      <x:c r="Z35" s="17" t="n">
        <x:f>ROUND(E35*(1+'Invoer'!$D$25/100),2)</x:f>
        <x:v>13176.9</x:v>
      </x:c>
      <x:c r="AA35" s="17" t="n">
        <x:f>ROUND(F35*(1+'Invoer'!$D$26/100),2)</x:f>
        <x:v>3294.23</x:v>
      </x:c>
    </x:row>
    <x:row r="36" ht="22" customHeight="1">
      <x:c r="C36" s="2" t="n">
        <x:v>30</x:v>
      </x:c>
      <x:c r="D36" s="9" t="n">
        <x:f>INT((C36-1)/12)+1</x:f>
        <x:v>3</x:v>
      </x:c>
      <x:c r="E36" s="17" t="n">
        <x:f>ROUND('Invoer'!$D$7*'Invoer'!$D$8*IF(D36=1,1,IF(D36=2,1+'Invoer'!$D$9/100,(1+'Invoer'!$D$9/100)*(1+'Invoer'!$D$10/100)))*INDEX('Invoer'!$D$50:$O$50,1,MOD(C36-1,12)+1)*'Invoer'!$D$60,2)</x:f>
        <x:v>10890</x:v>
      </x:c>
      <x:c r="F36" s="17" t="n">
        <x:f>ROUND(E36*'Invoer'!$D$11/100*'Invoer'!$D$61,2)</x:f>
        <x:v>2722.5</x:v>
      </x:c>
      <x:c r="G36" s="17" t="n">
        <x:f>ROUND('Invoer'!$D$12*'Invoer'!$D$61,2)</x:f>
        <x:v>2500</x:v>
      </x:c>
      <x:c r="H36" s="17" t="n">
        <x:f>ROUND('Invoer'!$D$13*'Invoer'!$D$61,2)</x:f>
        <x:v>2000</x:v>
      </x:c>
      <x:c r="I36" s="17" t="n">
        <x:f>IF(C36&lt;='Invoer'!$D$24,ROUND(MAX(0,MIN('Invoer'!$D$14-ROUND('Invoer'!$D$14/'Invoer'!$D$24,2)*(C36-1),IF(C36='Invoer'!$D$24,'Invoer'!$D$14-ROUND('Invoer'!$D$14/'Invoer'!$D$24,2)*(C36-1),ROUND('Invoer'!$D$14/'Invoer'!$D$24,2)))),2),0)</x:f>
        <x:v>500</x:v>
      </x:c>
      <x:c r="J36" s="10" t="n">
        <x:f>'Lening'!E36</x:f>
        <x:v>83.09</x:v>
      </x:c>
      <x:c r="K36" s="10" t="n">
        <x:f>'Lening'!F36</x:f>
        <x:v>496.89</x:v>
      </x:c>
      <x:c r="L36" s="17" t="n">
        <x:f>'Invoer'!$D$32</x:f>
        <x:v>0</x:v>
      </x:c>
      <x:c r="M36" s="17" t="n">
        <x:f>IF(C36=1,'Invoer'!$D$15,0)</x:f>
        <x:v>0</x:v>
      </x:c>
      <x:c r="N36" s="10" t="n">
        <x:f>ROUND(E36-SUM(F36:J36)-L36-M36,2)</x:f>
        <x:v>3084.41</x:v>
      </x:c>
      <x:c r="O36" s="10" t="n">
        <x:f>X35</x:f>
        <x:v>41315.72</x:v>
      </x:c>
      <x:c r="P36" s="17" t="n">
        <x:f>ROUND(IF(C36-INT(('Invoer'!$D$27+'Invoer'!$D$62)/30)&gt;=1,INDEX($Z$7:$Z$42,C36-INT(('Invoer'!$D$27+'Invoer'!$D$62)/30))*(1-MOD(('Invoer'!$D$27+'Invoer'!$D$62),30)/30),0)+IF(C36-INT(('Invoer'!$D$27+'Invoer'!$D$62)/30)-1&gt;=1,INDEX($Z$7:$Z$42,C36-INT(('Invoer'!$D$27+'Invoer'!$D$62)/30)-1)*MOD(('Invoer'!$D$27+'Invoer'!$D$62),30)/30,0),2)</x:f>
        <x:v>13176.9</x:v>
      </x:c>
      <x:c r="Q36" s="17" t="n">
        <x:f>ROUND(IF(C36-INT('Invoer'!$D$28/30)&gt;=1,INDEX($AA$7:$AA$42,C36-INT('Invoer'!$D$28/30))*(1-MOD('Invoer'!$D$28,30)/30),0)+IF(C36-INT('Invoer'!$D$28/30)-1&gt;=1,INDEX($AA$7:$AA$42,C36-INT('Invoer'!$D$28/30)-1)*MOD('Invoer'!$D$28,30)/30,0),2)</x:f>
        <x:v>3294.23</x:v>
      </x:c>
      <x:c r="R36" s="10" t="n">
        <x:f>0</x:f>
        <x:v>0</x:v>
      </x:c>
      <x:c r="S36" s="17" t="n">
        <x:f>ROUND(E36*'Invoer'!$D$25/100-(F36+G36)*'Invoer'!$D$26/100,2)</x:f>
        <x:v>1190.18</x:v>
      </x:c>
      <x:c r="T36" s="17" t="n">
        <x:f>'Invoer'!$D$29</x:f>
        <x:v>0</x:v>
      </x:c>
      <x:c r="U36" s="17" t="n">
        <x:f>'Invoer'!$D$30</x:f>
        <x:v>1200</x:v>
      </x:c>
      <x:c r="V36" s="17" t="n">
        <x:f>'Invoer'!$D$31</x:f>
        <x:v>0</x:v>
      </x:c>
      <x:c r="W36" s="17" t="n">
        <x:f>ROUND(Q36+G36*(1+'Invoer'!$D$26/100)+H36+R36+T36+U36+J36+K36+V36,2)</x:f>
        <x:v>10099.21</x:v>
      </x:c>
      <x:c r="X36" s="10" t="n">
        <x:f>ROUND(O36+P36-W36,2)</x:f>
        <x:v>44393.41</x:v>
      </x:c>
      <x:c r="Y36" s="17" t="n">
        <x:f>ROUND(P36-Q36-G36*(1+'Invoer'!$D$26/100)-H36-R36-T36,2)</x:f>
        <x:v>4857.67</x:v>
      </x:c>
      <x:c r="Z36" s="17" t="n">
        <x:f>ROUND(E36*(1+'Invoer'!$D$25/100),2)</x:f>
        <x:v>13176.9</x:v>
      </x:c>
      <x:c r="AA36" s="17" t="n">
        <x:f>ROUND(F36*(1+'Invoer'!$D$26/100),2)</x:f>
        <x:v>3294.23</x:v>
      </x:c>
    </x:row>
    <x:row r="37" ht="22" customHeight="1">
      <x:c r="C37" s="2" t="n">
        <x:v>31</x:v>
      </x:c>
      <x:c r="D37" s="9" t="n">
        <x:f>INT((C37-1)/12)+1</x:f>
        <x:v>3</x:v>
      </x:c>
      <x:c r="E37" s="17" t="n">
        <x:f>ROUND('Invoer'!$D$7*'Invoer'!$D$8*IF(D37=1,1,IF(D37=2,1+'Invoer'!$D$9/100,(1+'Invoer'!$D$9/100)*(1+'Invoer'!$D$10/100)))*INDEX('Invoer'!$D$50:$O$50,1,MOD(C37-1,12)+1)*'Invoer'!$D$60,2)</x:f>
        <x:v>10890</x:v>
      </x:c>
      <x:c r="F37" s="17" t="n">
        <x:f>ROUND(E37*'Invoer'!$D$11/100*'Invoer'!$D$61,2)</x:f>
        <x:v>2722.5</x:v>
      </x:c>
      <x:c r="G37" s="17" t="n">
        <x:f>ROUND('Invoer'!$D$12*'Invoer'!$D$61,2)</x:f>
        <x:v>2500</x:v>
      </x:c>
      <x:c r="H37" s="17" t="n">
        <x:f>ROUND('Invoer'!$D$13*'Invoer'!$D$61,2)</x:f>
        <x:v>2000</x:v>
      </x:c>
      <x:c r="I37" s="17" t="n">
        <x:f>IF(C37&lt;='Invoer'!$D$24,ROUND(MAX(0,MIN('Invoer'!$D$14-ROUND('Invoer'!$D$14/'Invoer'!$D$24,2)*(C37-1),IF(C37='Invoer'!$D$24,'Invoer'!$D$14-ROUND('Invoer'!$D$14/'Invoer'!$D$24,2)*(C37-1),ROUND('Invoer'!$D$14/'Invoer'!$D$24,2)))),2),0)</x:f>
        <x:v>500</x:v>
      </x:c>
      <x:c r="J37" s="10" t="n">
        <x:f>'Lening'!E37</x:f>
        <x:v>80.6</x:v>
      </x:c>
      <x:c r="K37" s="10" t="n">
        <x:f>'Lening'!F37</x:f>
        <x:v>499.38</x:v>
      </x:c>
      <x:c r="L37" s="17" t="n">
        <x:f>'Invoer'!$D$32</x:f>
        <x:v>0</x:v>
      </x:c>
      <x:c r="M37" s="17" t="n">
        <x:f>IF(C37=1,'Invoer'!$D$15,0)</x:f>
        <x:v>0</x:v>
      </x:c>
      <x:c r="N37" s="10" t="n">
        <x:f>ROUND(E37-SUM(F37:J37)-L37-M37,2)</x:f>
        <x:v>3086.9</x:v>
      </x:c>
      <x:c r="O37" s="10" t="n">
        <x:f>X36</x:f>
        <x:v>44393.41</x:v>
      </x:c>
      <x:c r="P37" s="17" t="n">
        <x:f>ROUND(IF(C37-INT(('Invoer'!$D$27+'Invoer'!$D$62)/30)&gt;=1,INDEX($Z$7:$Z$42,C37-INT(('Invoer'!$D$27+'Invoer'!$D$62)/30))*(1-MOD(('Invoer'!$D$27+'Invoer'!$D$62),30)/30),0)+IF(C37-INT(('Invoer'!$D$27+'Invoer'!$D$62)/30)-1&gt;=1,INDEX($Z$7:$Z$42,C37-INT(('Invoer'!$D$27+'Invoer'!$D$62)/30)-1)*MOD(('Invoer'!$D$27+'Invoer'!$D$62),30)/30,0),2)</x:f>
        <x:v>13176.9</x:v>
      </x:c>
      <x:c r="Q37" s="17" t="n">
        <x:f>ROUND(IF(C37-INT('Invoer'!$D$28/30)&gt;=1,INDEX($AA$7:$AA$42,C37-INT('Invoer'!$D$28/30))*(1-MOD('Invoer'!$D$28,30)/30),0)+IF(C37-INT('Invoer'!$D$28/30)-1&gt;=1,INDEX($AA$7:$AA$42,C37-INT('Invoer'!$D$28/30)-1)*MOD('Invoer'!$D$28,30)/30,0),2)</x:f>
        <x:v>3294.23</x:v>
      </x:c>
      <x:c r="R37" s="10" t="n">
        <x:f>ROUND(SUM(S34:S36),2)</x:f>
        <x:v>3570.54</x:v>
      </x:c>
      <x:c r="S37" s="17" t="n">
        <x:f>ROUND(E37*'Invoer'!$D$25/100-(F37+G37)*'Invoer'!$D$26/100,2)</x:f>
        <x:v>1190.18</x:v>
      </x:c>
      <x:c r="T37" s="17" t="n">
        <x:f>'Invoer'!$D$29</x:f>
        <x:v>0</x:v>
      </x:c>
      <x:c r="U37" s="17" t="n">
        <x:f>'Invoer'!$D$30</x:f>
        <x:v>1200</x:v>
      </x:c>
      <x:c r="V37" s="17" t="n">
        <x:f>'Invoer'!$D$31</x:f>
        <x:v>0</x:v>
      </x:c>
      <x:c r="W37" s="17" t="n">
        <x:f>ROUND(Q37+G37*(1+'Invoer'!$D$26/100)+H37+R37+T37+U37+J37+K37+V37,2)</x:f>
        <x:v>13669.75</x:v>
      </x:c>
      <x:c r="X37" s="10" t="n">
        <x:f>ROUND(O37+P37-W37,2)</x:f>
        <x:v>43900.56</x:v>
      </x:c>
      <x:c r="Y37" s="17" t="n">
        <x:f>ROUND(P37-Q37-G37*(1+'Invoer'!$D$26/100)-H37-R37-T37,2)</x:f>
        <x:v>1287.13</x:v>
      </x:c>
      <x:c r="Z37" s="17" t="n">
        <x:f>ROUND(E37*(1+'Invoer'!$D$25/100),2)</x:f>
        <x:v>13176.9</x:v>
      </x:c>
      <x:c r="AA37" s="17" t="n">
        <x:f>ROUND(F37*(1+'Invoer'!$D$26/100),2)</x:f>
        <x:v>3294.23</x:v>
      </x:c>
    </x:row>
    <x:row r="38" ht="22" customHeight="1">
      <x:c r="C38" s="2" t="n">
        <x:v>32</x:v>
      </x:c>
      <x:c r="D38" s="9" t="n">
        <x:f>INT((C38-1)/12)+1</x:f>
        <x:v>3</x:v>
      </x:c>
      <x:c r="E38" s="17" t="n">
        <x:f>ROUND('Invoer'!$D$7*'Invoer'!$D$8*IF(D38=1,1,IF(D38=2,1+'Invoer'!$D$9/100,(1+'Invoer'!$D$9/100)*(1+'Invoer'!$D$10/100)))*INDEX('Invoer'!$D$50:$O$50,1,MOD(C38-1,12)+1)*'Invoer'!$D$60,2)</x:f>
        <x:v>10890</x:v>
      </x:c>
      <x:c r="F38" s="17" t="n">
        <x:f>ROUND(E38*'Invoer'!$D$11/100*'Invoer'!$D$61,2)</x:f>
        <x:v>2722.5</x:v>
      </x:c>
      <x:c r="G38" s="17" t="n">
        <x:f>ROUND('Invoer'!$D$12*'Invoer'!$D$61,2)</x:f>
        <x:v>2500</x:v>
      </x:c>
      <x:c r="H38" s="17" t="n">
        <x:f>ROUND('Invoer'!$D$13*'Invoer'!$D$61,2)</x:f>
        <x:v>2000</x:v>
      </x:c>
      <x:c r="I38" s="17" t="n">
        <x:f>IF(C38&lt;='Invoer'!$D$24,ROUND(MAX(0,MIN('Invoer'!$D$14-ROUND('Invoer'!$D$14/'Invoer'!$D$24,2)*(C38-1),IF(C38='Invoer'!$D$24,'Invoer'!$D$14-ROUND('Invoer'!$D$14/'Invoer'!$D$24,2)*(C38-1),ROUND('Invoer'!$D$14/'Invoer'!$D$24,2)))),2),0)</x:f>
        <x:v>500</x:v>
      </x:c>
      <x:c r="J38" s="10" t="n">
        <x:f>'Lening'!E38</x:f>
        <x:v>78.1</x:v>
      </x:c>
      <x:c r="K38" s="10" t="n">
        <x:f>'Lening'!F38</x:f>
        <x:v>501.88</x:v>
      </x:c>
      <x:c r="L38" s="17" t="n">
        <x:f>'Invoer'!$D$32</x:f>
        <x:v>0</x:v>
      </x:c>
      <x:c r="M38" s="17" t="n">
        <x:f>IF(C38=1,'Invoer'!$D$15,0)</x:f>
        <x:v>0</x:v>
      </x:c>
      <x:c r="N38" s="10" t="n">
        <x:f>ROUND(E38-SUM(F38:J38)-L38-M38,2)</x:f>
        <x:v>3089.4</x:v>
      </x:c>
      <x:c r="O38" s="10" t="n">
        <x:f>X37</x:f>
        <x:v>43900.56</x:v>
      </x:c>
      <x:c r="P38" s="17" t="n">
        <x:f>ROUND(IF(C38-INT(('Invoer'!$D$27+'Invoer'!$D$62)/30)&gt;=1,INDEX($Z$7:$Z$42,C38-INT(('Invoer'!$D$27+'Invoer'!$D$62)/30))*(1-MOD(('Invoer'!$D$27+'Invoer'!$D$62),30)/30),0)+IF(C38-INT(('Invoer'!$D$27+'Invoer'!$D$62)/30)-1&gt;=1,INDEX($Z$7:$Z$42,C38-INT(('Invoer'!$D$27+'Invoer'!$D$62)/30)-1)*MOD(('Invoer'!$D$27+'Invoer'!$D$62),30)/30,0),2)</x:f>
        <x:v>13176.9</x:v>
      </x:c>
      <x:c r="Q38" s="17" t="n">
        <x:f>ROUND(IF(C38-INT('Invoer'!$D$28/30)&gt;=1,INDEX($AA$7:$AA$42,C38-INT('Invoer'!$D$28/30))*(1-MOD('Invoer'!$D$28,30)/30),0)+IF(C38-INT('Invoer'!$D$28/30)-1&gt;=1,INDEX($AA$7:$AA$42,C38-INT('Invoer'!$D$28/30)-1)*MOD('Invoer'!$D$28,30)/30,0),2)</x:f>
        <x:v>3294.23</x:v>
      </x:c>
      <x:c r="R38" s="10" t="n">
        <x:f>0</x:f>
        <x:v>0</x:v>
      </x:c>
      <x:c r="S38" s="17" t="n">
        <x:f>ROUND(E38*'Invoer'!$D$25/100-(F38+G38)*'Invoer'!$D$26/100,2)</x:f>
        <x:v>1190.18</x:v>
      </x:c>
      <x:c r="T38" s="17" t="n">
        <x:f>'Invoer'!$D$29</x:f>
        <x:v>0</x:v>
      </x:c>
      <x:c r="U38" s="17" t="n">
        <x:f>'Invoer'!$D$30</x:f>
        <x:v>1200</x:v>
      </x:c>
      <x:c r="V38" s="17" t="n">
        <x:f>'Invoer'!$D$31</x:f>
        <x:v>0</x:v>
      </x:c>
      <x:c r="W38" s="17" t="n">
        <x:f>ROUND(Q38+G38*(1+'Invoer'!$D$26/100)+H38+R38+T38+U38+J38+K38+V38,2)</x:f>
        <x:v>10099.21</x:v>
      </x:c>
      <x:c r="X38" s="10" t="n">
        <x:f>ROUND(O38+P38-W38,2)</x:f>
        <x:v>46978.25</x:v>
      </x:c>
      <x:c r="Y38" s="17" t="n">
        <x:f>ROUND(P38-Q38-G38*(1+'Invoer'!$D$26/100)-H38-R38-T38,2)</x:f>
        <x:v>4857.67</x:v>
      </x:c>
      <x:c r="Z38" s="17" t="n">
        <x:f>ROUND(E38*(1+'Invoer'!$D$25/100),2)</x:f>
        <x:v>13176.9</x:v>
      </x:c>
      <x:c r="AA38" s="17" t="n">
        <x:f>ROUND(F38*(1+'Invoer'!$D$26/100),2)</x:f>
        <x:v>3294.23</x:v>
      </x:c>
    </x:row>
    <x:row r="39" ht="22" customHeight="1">
      <x:c r="C39" s="2" t="n">
        <x:v>33</x:v>
      </x:c>
      <x:c r="D39" s="9" t="n">
        <x:f>INT((C39-1)/12)+1</x:f>
        <x:v>3</x:v>
      </x:c>
      <x:c r="E39" s="17" t="n">
        <x:f>ROUND('Invoer'!$D$7*'Invoer'!$D$8*IF(D39=1,1,IF(D39=2,1+'Invoer'!$D$9/100,(1+'Invoer'!$D$9/100)*(1+'Invoer'!$D$10/100)))*INDEX('Invoer'!$D$50:$O$50,1,MOD(C39-1,12)+1)*'Invoer'!$D$60,2)</x:f>
        <x:v>10890</x:v>
      </x:c>
      <x:c r="F39" s="17" t="n">
        <x:f>ROUND(E39*'Invoer'!$D$11/100*'Invoer'!$D$61,2)</x:f>
        <x:v>2722.5</x:v>
      </x:c>
      <x:c r="G39" s="17" t="n">
        <x:f>ROUND('Invoer'!$D$12*'Invoer'!$D$61,2)</x:f>
        <x:v>2500</x:v>
      </x:c>
      <x:c r="H39" s="17" t="n">
        <x:f>ROUND('Invoer'!$D$13*'Invoer'!$D$61,2)</x:f>
        <x:v>2000</x:v>
      </x:c>
      <x:c r="I39" s="17" t="n">
        <x:f>IF(C39&lt;='Invoer'!$D$24,ROUND(MAX(0,MIN('Invoer'!$D$14-ROUND('Invoer'!$D$14/'Invoer'!$D$24,2)*(C39-1),IF(C39='Invoer'!$D$24,'Invoer'!$D$14-ROUND('Invoer'!$D$14/'Invoer'!$D$24,2)*(C39-1),ROUND('Invoer'!$D$14/'Invoer'!$D$24,2)))),2),0)</x:f>
        <x:v>500</x:v>
      </x:c>
      <x:c r="J39" s="10" t="n">
        <x:f>'Lening'!E39</x:f>
        <x:v>75.59</x:v>
      </x:c>
      <x:c r="K39" s="10" t="n">
        <x:f>'Lening'!F39</x:f>
        <x:v>504.39</x:v>
      </x:c>
      <x:c r="L39" s="17" t="n">
        <x:f>'Invoer'!$D$32</x:f>
        <x:v>0</x:v>
      </x:c>
      <x:c r="M39" s="17" t="n">
        <x:f>IF(C39=1,'Invoer'!$D$15,0)</x:f>
        <x:v>0</x:v>
      </x:c>
      <x:c r="N39" s="10" t="n">
        <x:f>ROUND(E39-SUM(F39:J39)-L39-M39,2)</x:f>
        <x:v>3091.91</x:v>
      </x:c>
      <x:c r="O39" s="10" t="n">
        <x:f>X38</x:f>
        <x:v>46978.25</x:v>
      </x:c>
      <x:c r="P39" s="17" t="n">
        <x:f>ROUND(IF(C39-INT(('Invoer'!$D$27+'Invoer'!$D$62)/30)&gt;=1,INDEX($Z$7:$Z$42,C39-INT(('Invoer'!$D$27+'Invoer'!$D$62)/30))*(1-MOD(('Invoer'!$D$27+'Invoer'!$D$62),30)/30),0)+IF(C39-INT(('Invoer'!$D$27+'Invoer'!$D$62)/30)-1&gt;=1,INDEX($Z$7:$Z$42,C39-INT(('Invoer'!$D$27+'Invoer'!$D$62)/30)-1)*MOD(('Invoer'!$D$27+'Invoer'!$D$62),30)/30,0),2)</x:f>
        <x:v>13176.9</x:v>
      </x:c>
      <x:c r="Q39" s="17" t="n">
        <x:f>ROUND(IF(C39-INT('Invoer'!$D$28/30)&gt;=1,INDEX($AA$7:$AA$42,C39-INT('Invoer'!$D$28/30))*(1-MOD('Invoer'!$D$28,30)/30),0)+IF(C39-INT('Invoer'!$D$28/30)-1&gt;=1,INDEX($AA$7:$AA$42,C39-INT('Invoer'!$D$28/30)-1)*MOD('Invoer'!$D$28,30)/30,0),2)</x:f>
        <x:v>3294.23</x:v>
      </x:c>
      <x:c r="R39" s="10" t="n">
        <x:f>0</x:f>
        <x:v>0</x:v>
      </x:c>
      <x:c r="S39" s="17" t="n">
        <x:f>ROUND(E39*'Invoer'!$D$25/100-(F39+G39)*'Invoer'!$D$26/100,2)</x:f>
        <x:v>1190.18</x:v>
      </x:c>
      <x:c r="T39" s="17" t="n">
        <x:f>'Invoer'!$D$29</x:f>
        <x:v>0</x:v>
      </x:c>
      <x:c r="U39" s="17" t="n">
        <x:f>'Invoer'!$D$30</x:f>
        <x:v>1200</x:v>
      </x:c>
      <x:c r="V39" s="17" t="n">
        <x:f>'Invoer'!$D$31</x:f>
        <x:v>0</x:v>
      </x:c>
      <x:c r="W39" s="17" t="n">
        <x:f>ROUND(Q39+G39*(1+'Invoer'!$D$26/100)+H39+R39+T39+U39+J39+K39+V39,2)</x:f>
        <x:v>10099.21</x:v>
      </x:c>
      <x:c r="X39" s="10" t="n">
        <x:f>ROUND(O39+P39-W39,2)</x:f>
        <x:v>50055.94</x:v>
      </x:c>
      <x:c r="Y39" s="17" t="n">
        <x:f>ROUND(P39-Q39-G39*(1+'Invoer'!$D$26/100)-H39-R39-T39,2)</x:f>
        <x:v>4857.67</x:v>
      </x:c>
      <x:c r="Z39" s="17" t="n">
        <x:f>ROUND(E39*(1+'Invoer'!$D$25/100),2)</x:f>
        <x:v>13176.9</x:v>
      </x:c>
      <x:c r="AA39" s="17" t="n">
        <x:f>ROUND(F39*(1+'Invoer'!$D$26/100),2)</x:f>
        <x:v>3294.23</x:v>
      </x:c>
    </x:row>
    <x:row r="40" ht="22" customHeight="1">
      <x:c r="C40" s="2" t="n">
        <x:v>34</x:v>
      </x:c>
      <x:c r="D40" s="9" t="n">
        <x:f>INT((C40-1)/12)+1</x:f>
        <x:v>3</x:v>
      </x:c>
      <x:c r="E40" s="17" t="n">
        <x:f>ROUND('Invoer'!$D$7*'Invoer'!$D$8*IF(D40=1,1,IF(D40=2,1+'Invoer'!$D$9/100,(1+'Invoer'!$D$9/100)*(1+'Invoer'!$D$10/100)))*INDEX('Invoer'!$D$50:$O$50,1,MOD(C40-1,12)+1)*'Invoer'!$D$60,2)</x:f>
        <x:v>10890</x:v>
      </x:c>
      <x:c r="F40" s="17" t="n">
        <x:f>ROUND(E40*'Invoer'!$D$11/100*'Invoer'!$D$61,2)</x:f>
        <x:v>2722.5</x:v>
      </x:c>
      <x:c r="G40" s="17" t="n">
        <x:f>ROUND('Invoer'!$D$12*'Invoer'!$D$61,2)</x:f>
        <x:v>2500</x:v>
      </x:c>
      <x:c r="H40" s="17" t="n">
        <x:f>ROUND('Invoer'!$D$13*'Invoer'!$D$61,2)</x:f>
        <x:v>2000</x:v>
      </x:c>
      <x:c r="I40" s="17" t="n">
        <x:f>IF(C40&lt;='Invoer'!$D$24,ROUND(MAX(0,MIN('Invoer'!$D$14-ROUND('Invoer'!$D$14/'Invoer'!$D$24,2)*(C40-1),IF(C40='Invoer'!$D$24,'Invoer'!$D$14-ROUND('Invoer'!$D$14/'Invoer'!$D$24,2)*(C40-1),ROUND('Invoer'!$D$14/'Invoer'!$D$24,2)))),2),0)</x:f>
        <x:v>500</x:v>
      </x:c>
      <x:c r="J40" s="10" t="n">
        <x:f>'Lening'!E40</x:f>
        <x:v>73.07</x:v>
      </x:c>
      <x:c r="K40" s="10" t="n">
        <x:f>'Lening'!F40</x:f>
        <x:v>506.91</x:v>
      </x:c>
      <x:c r="L40" s="17" t="n">
        <x:f>'Invoer'!$D$32</x:f>
        <x:v>0</x:v>
      </x:c>
      <x:c r="M40" s="17" t="n">
        <x:f>IF(C40=1,'Invoer'!$D$15,0)</x:f>
        <x:v>0</x:v>
      </x:c>
      <x:c r="N40" s="10" t="n">
        <x:f>ROUND(E40-SUM(F40:J40)-L40-M40,2)</x:f>
        <x:v>3094.43</x:v>
      </x:c>
      <x:c r="O40" s="10" t="n">
        <x:f>X39</x:f>
        <x:v>50055.94</x:v>
      </x:c>
      <x:c r="P40" s="17" t="n">
        <x:f>ROUND(IF(C40-INT(('Invoer'!$D$27+'Invoer'!$D$62)/30)&gt;=1,INDEX($Z$7:$Z$42,C40-INT(('Invoer'!$D$27+'Invoer'!$D$62)/30))*(1-MOD(('Invoer'!$D$27+'Invoer'!$D$62),30)/30),0)+IF(C40-INT(('Invoer'!$D$27+'Invoer'!$D$62)/30)-1&gt;=1,INDEX($Z$7:$Z$42,C40-INT(('Invoer'!$D$27+'Invoer'!$D$62)/30)-1)*MOD(('Invoer'!$D$27+'Invoer'!$D$62),30)/30,0),2)</x:f>
        <x:v>13176.9</x:v>
      </x:c>
      <x:c r="Q40" s="17" t="n">
        <x:f>ROUND(IF(C40-INT('Invoer'!$D$28/30)&gt;=1,INDEX($AA$7:$AA$42,C40-INT('Invoer'!$D$28/30))*(1-MOD('Invoer'!$D$28,30)/30),0)+IF(C40-INT('Invoer'!$D$28/30)-1&gt;=1,INDEX($AA$7:$AA$42,C40-INT('Invoer'!$D$28/30)-1)*MOD('Invoer'!$D$28,30)/30,0),2)</x:f>
        <x:v>3294.23</x:v>
      </x:c>
      <x:c r="R40" s="10" t="n">
        <x:f>ROUND(SUM(S37:S39),2)</x:f>
        <x:v>3570.54</x:v>
      </x:c>
      <x:c r="S40" s="17" t="n">
        <x:f>ROUND(E40*'Invoer'!$D$25/100-(F40+G40)*'Invoer'!$D$26/100,2)</x:f>
        <x:v>1190.18</x:v>
      </x:c>
      <x:c r="T40" s="17" t="n">
        <x:f>'Invoer'!$D$29</x:f>
        <x:v>0</x:v>
      </x:c>
      <x:c r="U40" s="17" t="n">
        <x:f>'Invoer'!$D$30</x:f>
        <x:v>1200</x:v>
      </x:c>
      <x:c r="V40" s="17" t="n">
        <x:f>'Invoer'!$D$31</x:f>
        <x:v>0</x:v>
      </x:c>
      <x:c r="W40" s="17" t="n">
        <x:f>ROUND(Q40+G40*(1+'Invoer'!$D$26/100)+H40+R40+T40+U40+J40+K40+V40,2)</x:f>
        <x:v>13669.75</x:v>
      </x:c>
      <x:c r="X40" s="10" t="n">
        <x:f>ROUND(O40+P40-W40,2)</x:f>
        <x:v>49563.09</x:v>
      </x:c>
      <x:c r="Y40" s="17" t="n">
        <x:f>ROUND(P40-Q40-G40*(1+'Invoer'!$D$26/100)-H40-R40-T40,2)</x:f>
        <x:v>1287.13</x:v>
      </x:c>
      <x:c r="Z40" s="17" t="n">
        <x:f>ROUND(E40*(1+'Invoer'!$D$25/100),2)</x:f>
        <x:v>13176.9</x:v>
      </x:c>
      <x:c r="AA40" s="17" t="n">
        <x:f>ROUND(F40*(1+'Invoer'!$D$26/100),2)</x:f>
        <x:v>3294.23</x:v>
      </x:c>
    </x:row>
    <x:row r="41" ht="22" customHeight="1">
      <x:c r="C41" s="2" t="n">
        <x:v>35</x:v>
      </x:c>
      <x:c r="D41" s="9" t="n">
        <x:f>INT((C41-1)/12)+1</x:f>
        <x:v>3</x:v>
      </x:c>
      <x:c r="E41" s="17" t="n">
        <x:f>ROUND('Invoer'!$D$7*'Invoer'!$D$8*IF(D41=1,1,IF(D41=2,1+'Invoer'!$D$9/100,(1+'Invoer'!$D$9/100)*(1+'Invoer'!$D$10/100)))*INDEX('Invoer'!$D$50:$O$50,1,MOD(C41-1,12)+1)*'Invoer'!$D$60,2)</x:f>
        <x:v>10890</x:v>
      </x:c>
      <x:c r="F41" s="17" t="n">
        <x:f>ROUND(E41*'Invoer'!$D$11/100*'Invoer'!$D$61,2)</x:f>
        <x:v>2722.5</x:v>
      </x:c>
      <x:c r="G41" s="17" t="n">
        <x:f>ROUND('Invoer'!$D$12*'Invoer'!$D$61,2)</x:f>
        <x:v>2500</x:v>
      </x:c>
      <x:c r="H41" s="17" t="n">
        <x:f>ROUND('Invoer'!$D$13*'Invoer'!$D$61,2)</x:f>
        <x:v>2000</x:v>
      </x:c>
      <x:c r="I41" s="17" t="n">
        <x:f>IF(C41&lt;='Invoer'!$D$24,ROUND(MAX(0,MIN('Invoer'!$D$14-ROUND('Invoer'!$D$14/'Invoer'!$D$24,2)*(C41-1),IF(C41='Invoer'!$D$24,'Invoer'!$D$14-ROUND('Invoer'!$D$14/'Invoer'!$D$24,2)*(C41-1),ROUND('Invoer'!$D$14/'Invoer'!$D$24,2)))),2),0)</x:f>
        <x:v>500</x:v>
      </x:c>
      <x:c r="J41" s="10" t="n">
        <x:f>'Lening'!E41</x:f>
        <x:v>70.54</x:v>
      </x:c>
      <x:c r="K41" s="10" t="n">
        <x:f>'Lening'!F41</x:f>
        <x:v>509.44</x:v>
      </x:c>
      <x:c r="L41" s="17" t="n">
        <x:f>'Invoer'!$D$32</x:f>
        <x:v>0</x:v>
      </x:c>
      <x:c r="M41" s="17" t="n">
        <x:f>IF(C41=1,'Invoer'!$D$15,0)</x:f>
        <x:v>0</x:v>
      </x:c>
      <x:c r="N41" s="10" t="n">
        <x:f>ROUND(E41-SUM(F41:J41)-L41-M41,2)</x:f>
        <x:v>3096.96</x:v>
      </x:c>
      <x:c r="O41" s="10" t="n">
        <x:f>X40</x:f>
        <x:v>49563.09</x:v>
      </x:c>
      <x:c r="P41" s="17" t="n">
        <x:f>ROUND(IF(C41-INT(('Invoer'!$D$27+'Invoer'!$D$62)/30)&gt;=1,INDEX($Z$7:$Z$42,C41-INT(('Invoer'!$D$27+'Invoer'!$D$62)/30))*(1-MOD(('Invoer'!$D$27+'Invoer'!$D$62),30)/30),0)+IF(C41-INT(('Invoer'!$D$27+'Invoer'!$D$62)/30)-1&gt;=1,INDEX($Z$7:$Z$42,C41-INT(('Invoer'!$D$27+'Invoer'!$D$62)/30)-1)*MOD(('Invoer'!$D$27+'Invoer'!$D$62),30)/30,0),2)</x:f>
        <x:v>13176.9</x:v>
      </x:c>
      <x:c r="Q41" s="17" t="n">
        <x:f>ROUND(IF(C41-INT('Invoer'!$D$28/30)&gt;=1,INDEX($AA$7:$AA$42,C41-INT('Invoer'!$D$28/30))*(1-MOD('Invoer'!$D$28,30)/30),0)+IF(C41-INT('Invoer'!$D$28/30)-1&gt;=1,INDEX($AA$7:$AA$42,C41-INT('Invoer'!$D$28/30)-1)*MOD('Invoer'!$D$28,30)/30,0),2)</x:f>
        <x:v>3294.23</x:v>
      </x:c>
      <x:c r="R41" s="10" t="n">
        <x:f>0</x:f>
        <x:v>0</x:v>
      </x:c>
      <x:c r="S41" s="17" t="n">
        <x:f>ROUND(E41*'Invoer'!$D$25/100-(F41+G41)*'Invoer'!$D$26/100,2)</x:f>
        <x:v>1190.18</x:v>
      </x:c>
      <x:c r="T41" s="17" t="n">
        <x:f>'Invoer'!$D$29</x:f>
        <x:v>0</x:v>
      </x:c>
      <x:c r="U41" s="17" t="n">
        <x:f>'Invoer'!$D$30</x:f>
        <x:v>1200</x:v>
      </x:c>
      <x:c r="V41" s="17" t="n">
        <x:f>'Invoer'!$D$31</x:f>
        <x:v>0</x:v>
      </x:c>
      <x:c r="W41" s="17" t="n">
        <x:f>ROUND(Q41+G41*(1+'Invoer'!$D$26/100)+H41+R41+T41+U41+J41+K41+V41,2)</x:f>
        <x:v>10099.21</x:v>
      </x:c>
      <x:c r="X41" s="10" t="n">
        <x:f>ROUND(O41+P41-W41,2)</x:f>
        <x:v>52640.78</x:v>
      </x:c>
      <x:c r="Y41" s="17" t="n">
        <x:f>ROUND(P41-Q41-G41*(1+'Invoer'!$D$26/100)-H41-R41-T41,2)</x:f>
        <x:v>4857.67</x:v>
      </x:c>
      <x:c r="Z41" s="17" t="n">
        <x:f>ROUND(E41*(1+'Invoer'!$D$25/100),2)</x:f>
        <x:v>13176.9</x:v>
      </x:c>
      <x:c r="AA41" s="17" t="n">
        <x:f>ROUND(F41*(1+'Invoer'!$D$26/100),2)</x:f>
        <x:v>3294.23</x:v>
      </x:c>
    </x:row>
    <x:row r="42" ht="22" customHeight="1">
      <x:c r="C42" s="2" t="n">
        <x:v>36</x:v>
      </x:c>
      <x:c r="D42" s="9" t="n">
        <x:f>INT((C42-1)/12)+1</x:f>
        <x:v>3</x:v>
      </x:c>
      <x:c r="E42" s="17" t="n">
        <x:f>ROUND('Invoer'!$D$7*'Invoer'!$D$8*IF(D42=1,1,IF(D42=2,1+'Invoer'!$D$9/100,(1+'Invoer'!$D$9/100)*(1+'Invoer'!$D$10/100)))*INDEX('Invoer'!$D$50:$O$50,1,MOD(C42-1,12)+1)*'Invoer'!$D$60,2)</x:f>
        <x:v>10890</x:v>
      </x:c>
      <x:c r="F42" s="17" t="n">
        <x:f>ROUND(E42*'Invoer'!$D$11/100*'Invoer'!$D$61,2)</x:f>
        <x:v>2722.5</x:v>
      </x:c>
      <x:c r="G42" s="17" t="n">
        <x:f>ROUND('Invoer'!$D$12*'Invoer'!$D$61,2)</x:f>
        <x:v>2500</x:v>
      </x:c>
      <x:c r="H42" s="17" t="n">
        <x:f>ROUND('Invoer'!$D$13*'Invoer'!$D$61,2)</x:f>
        <x:v>2000</x:v>
      </x:c>
      <x:c r="I42" s="17" t="n">
        <x:f>IF(C42&lt;='Invoer'!$D$24,ROUND(MAX(0,MIN('Invoer'!$D$14-ROUND('Invoer'!$D$14/'Invoer'!$D$24,2)*(C42-1),IF(C42='Invoer'!$D$24,'Invoer'!$D$14-ROUND('Invoer'!$D$14/'Invoer'!$D$24,2)*(C42-1),ROUND('Invoer'!$D$14/'Invoer'!$D$24,2)))),2),0)</x:f>
        <x:v>500</x:v>
      </x:c>
      <x:c r="J42" s="10" t="n">
        <x:f>'Lening'!E42</x:f>
        <x:v>67.99</x:v>
      </x:c>
      <x:c r="K42" s="10" t="n">
        <x:f>'Lening'!F42</x:f>
        <x:v>511.99</x:v>
      </x:c>
      <x:c r="L42" s="17" t="n">
        <x:f>'Invoer'!$D$32</x:f>
        <x:v>0</x:v>
      </x:c>
      <x:c r="M42" s="17" t="n">
        <x:f>IF(C42=1,'Invoer'!$D$15,0)</x:f>
        <x:v>0</x:v>
      </x:c>
      <x:c r="N42" s="10" t="n">
        <x:f>ROUND(E42-SUM(F42:J42)-L42-M42,2)</x:f>
        <x:v>3099.51</x:v>
      </x:c>
      <x:c r="O42" s="10" t="n">
        <x:f>X41</x:f>
        <x:v>52640.78</x:v>
      </x:c>
      <x:c r="P42" s="17" t="n">
        <x:f>ROUND(IF(C42-INT(('Invoer'!$D$27+'Invoer'!$D$62)/30)&gt;=1,INDEX($Z$7:$Z$42,C42-INT(('Invoer'!$D$27+'Invoer'!$D$62)/30))*(1-MOD(('Invoer'!$D$27+'Invoer'!$D$62),30)/30),0)+IF(C42-INT(('Invoer'!$D$27+'Invoer'!$D$62)/30)-1&gt;=1,INDEX($Z$7:$Z$42,C42-INT(('Invoer'!$D$27+'Invoer'!$D$62)/30)-1)*MOD(('Invoer'!$D$27+'Invoer'!$D$62),30)/30,0),2)</x:f>
        <x:v>13176.9</x:v>
      </x:c>
      <x:c r="Q42" s="17" t="n">
        <x:f>ROUND(IF(C42-INT('Invoer'!$D$28/30)&gt;=1,INDEX($AA$7:$AA$42,C42-INT('Invoer'!$D$28/30))*(1-MOD('Invoer'!$D$28,30)/30),0)+IF(C42-INT('Invoer'!$D$28/30)-1&gt;=1,INDEX($AA$7:$AA$42,C42-INT('Invoer'!$D$28/30)-1)*MOD('Invoer'!$D$28,30)/30,0),2)</x:f>
        <x:v>3294.23</x:v>
      </x:c>
      <x:c r="R42" s="10" t="n">
        <x:f>0</x:f>
        <x:v>0</x:v>
      </x:c>
      <x:c r="S42" s="17" t="n">
        <x:f>ROUND(E42*'Invoer'!$D$25/100-(F42+G42)*'Invoer'!$D$26/100,2)</x:f>
        <x:v>1190.18</x:v>
      </x:c>
      <x:c r="T42" s="17" t="n">
        <x:f>'Invoer'!$D$29</x:f>
        <x:v>0</x:v>
      </x:c>
      <x:c r="U42" s="17" t="n">
        <x:f>'Invoer'!$D$30</x:f>
        <x:v>1200</x:v>
      </x:c>
      <x:c r="V42" s="17" t="n">
        <x:f>'Invoer'!$D$31</x:f>
        <x:v>0</x:v>
      </x:c>
      <x:c r="W42" s="17" t="n">
        <x:f>ROUND(Q42+G42*(1+'Invoer'!$D$26/100)+H42+R42+T42+U42+J42+K42+V42,2)</x:f>
        <x:v>10099.21</x:v>
      </x:c>
      <x:c r="X42" s="10" t="n">
        <x:f>ROUND(O42+P42-W42,2)</x:f>
        <x:v>55718.47</x:v>
      </x:c>
      <x:c r="Y42" s="17" t="n">
        <x:f>ROUND(P42-Q42-G42*(1+'Invoer'!$D$26/100)-H42-R42-T42,2)</x:f>
        <x:v>4857.67</x:v>
      </x:c>
      <x:c r="Z42" s="17" t="n">
        <x:f>ROUND(E42*(1+'Invoer'!$D$25/100),2)</x:f>
        <x:v>13176.9</x:v>
      </x:c>
      <x:c r="AA42" s="17" t="n">
        <x:f>ROUND(F42*(1+'Invoer'!$D$26/100),2)</x:f>
        <x:v>3294.23</x:v>
      </x:c>
    </x:row>
    <x:row r="43" ht="22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</x:row>
    <x:row r="44" ht="22" customHeight="1"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</x:row>
    <x:row r="45" ht="22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</x:row>
    <x:row r="46" ht="22" customHeight="1"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</x:row>
    <x:row r="47" ht="22" customHeight="1"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</x:row>
    <x:row r="48" ht="22" customHeight="1"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</x:row>
    <x:row r="49" ht="22" customHeight="1"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</x:row>
    <x:row r="50" ht="22" customHeight="1"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</x:row>
    <x:row r="51" ht="22" customHeight="1"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</x:row>
    <x:row r="52" ht="22" customHeight="1"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</x:row>
    <x:row r="53" ht="22" customHeight="1"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</x:row>
    <x:row r="54" ht="22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</x:row>
    <x:row r="55" ht="22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</x:row>
    <x:row r="56" ht="22" customHeight="1"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</x:row>
    <x:row r="57" ht="22" customHeight="1"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</x:row>
    <x:row r="58" ht="22" customHeight="1"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</x:row>
    <x:row r="59" ht="22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</x:row>
    <x:row r="60" ht="22" customHeight="1"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</x:row>
    <x:row r="61" ht="22" customHeight="1"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</x:row>
    <x:row r="62" ht="22" customHeight="1"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</x:row>
    <x:row r="63" ht="22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</x:row>
    <x:row r="64" ht="22" customHeight="1"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</x:row>
    <x:row r="65" ht="22" customHeight="1"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</x:row>
    <x:row r="66" ht="22" customHeight="1"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</x:row>
    <x:row r="67" ht="22" customHeight="1"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</x:row>
    <x:row r="68" ht="22" customHeight="1"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</x:row>
    <x:row r="69" ht="22" customHeight="1"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</x:row>
    <x:row r="70" ht="22" customHeight="1"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</x:row>
    <x:row r="71" ht="22" customHeight="1"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</x:row>
    <x:row r="72" ht="22" customHeight="1"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</x:row>
    <x:row r="73" ht="22" customHeight="1"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</x:row>
    <x:row r="74" ht="22" customHeight="1"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</x:row>
    <x:row r="75" ht="22" customHeight="1"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</x:row>
  </x:sheetData>
  <x:conditionalFormatting sqref="X7:X42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3" max="3" width="1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</x:cols>
  <x:sheetData>
    <x:row r="2" ht="22" customHeight="1">
      <x:c r="C2" s="5" t="str">
        <x:v>Rente en aflossing</x:v>
      </x:c>
      <x:c r="D2" s="6"/>
      <x:c r="E2" s="6"/>
      <x:c r="F2" s="6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</x:row>
    <x:row r="3" ht="22" customHeight="1">
      <x:c r="C3" s="2"/>
      <x:c r="D3" s="11" t="str">
        <x:f>'Invoer'!D3</x:f>
        <x:v>Verwacht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</x:row>
    <x:row r="5" ht="22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</x:row>
    <x:row r="6" ht="22" customHeight="1">
      <x:c r="C6" s="14" t="str">
        <x:v>Maand</x:v>
      </x:c>
      <x:c r="D6" s="14" t="str">
        <x:v>Beginschuld</x:v>
      </x:c>
      <x:c r="E6" s="14" t="str">
        <x:v>Rente</x:v>
      </x:c>
      <x:c r="F6" s="14" t="str">
        <x:v>Aflossing</x:v>
      </x:c>
      <x:c r="G6" s="14" t="str">
        <x:v>Betaling</x:v>
      </x:c>
      <x:c r="H6" s="14" t="str">
        <x:v>Eindschuld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</x:row>
    <x:row r="7" ht="22" customHeight="1">
      <x:c r="C7" s="2" t="n">
        <x:v>1</x:v>
      </x:c>
      <x:c r="D7" s="17" t="n">
        <x:f>'Invoer'!$D$19</x:f>
        <x:v>30000</x:v>
      </x:c>
      <x:c r="E7" s="17" t="n">
        <x:f>IF(C7&lt;='Invoer'!$D$22,ROUND(D7*'Invoer'!$D$21/1200,2),0)</x:f>
        <x:v>150</x:v>
      </x:c>
      <x:c r="F7" s="17" t="n">
        <x:f>IF(C7&lt;='Invoer'!$D$22,IF(C7='Invoer'!$D$22,D7,MIN(D7,MAX(0,IF('Invoer'!$D$23="linear",ROUND('Invoer'!$D$19/'Invoer'!$D$22,2),ROUND('Invoer'!$D$70-E7,2))))),0)</x:f>
        <x:v>429.98</x:v>
      </x:c>
      <x:c r="G7" s="10" t="n">
        <x:f>ROUND(E7+F7,2)</x:f>
        <x:v>579.98</x:v>
      </x:c>
      <x:c r="H7" s="10" t="n">
        <x:f>ROUND(D7-F7,2)</x:f>
        <x:v>29570.02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</x:row>
    <x:row r="8" ht="22" customHeight="1">
      <x:c r="C8" s="2" t="n">
        <x:v>2</x:v>
      </x:c>
      <x:c r="D8" s="10" t="n">
        <x:f>H7</x:f>
        <x:v>29570.02</x:v>
      </x:c>
      <x:c r="E8" s="17" t="n">
        <x:f>IF(C8&lt;='Invoer'!$D$22,ROUND(D8*'Invoer'!$D$21/1200,2),0)</x:f>
        <x:v>147.85</x:v>
      </x:c>
      <x:c r="F8" s="17" t="n">
        <x:f>IF(C8&lt;='Invoer'!$D$22,IF(C8='Invoer'!$D$22,D8,MIN(D8,MAX(0,IF('Invoer'!$D$23="linear",ROUND('Invoer'!$D$19/'Invoer'!$D$22,2),ROUND('Invoer'!$D$70-E8,2))))),0)</x:f>
        <x:v>432.13</x:v>
      </x:c>
      <x:c r="G8" s="10" t="n">
        <x:f>ROUND(E8+F8,2)</x:f>
        <x:v>579.98</x:v>
      </x:c>
      <x:c r="H8" s="10" t="n">
        <x:f>ROUND(D8-F8,2)</x:f>
        <x:v>29137.89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</x:row>
    <x:row r="9" ht="22" customHeight="1">
      <x:c r="C9" s="2" t="n">
        <x:v>3</x:v>
      </x:c>
      <x:c r="D9" s="10" t="n">
        <x:f>H8</x:f>
        <x:v>29137.89</x:v>
      </x:c>
      <x:c r="E9" s="17" t="n">
        <x:f>IF(C9&lt;='Invoer'!$D$22,ROUND(D9*'Invoer'!$D$21/1200,2),0)</x:f>
        <x:v>145.69</x:v>
      </x:c>
      <x:c r="F9" s="17" t="n">
        <x:f>IF(C9&lt;='Invoer'!$D$22,IF(C9='Invoer'!$D$22,D9,MIN(D9,MAX(0,IF('Invoer'!$D$23="linear",ROUND('Invoer'!$D$19/'Invoer'!$D$22,2),ROUND('Invoer'!$D$70-E9,2))))),0)</x:f>
        <x:v>434.29</x:v>
      </x:c>
      <x:c r="G9" s="10" t="n">
        <x:f>ROUND(E9+F9,2)</x:f>
        <x:v>579.98</x:v>
      </x:c>
      <x:c r="H9" s="10" t="n">
        <x:f>ROUND(D9-F9,2)</x:f>
        <x:v>28703.6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</x:row>
    <x:row r="10" ht="22" customHeight="1">
      <x:c r="C10" s="2" t="n">
        <x:v>4</x:v>
      </x:c>
      <x:c r="D10" s="10" t="n">
        <x:f>H9</x:f>
        <x:v>28703.6</x:v>
      </x:c>
      <x:c r="E10" s="17" t="n">
        <x:f>IF(C10&lt;='Invoer'!$D$22,ROUND(D10*'Invoer'!$D$21/1200,2),0)</x:f>
        <x:v>143.52</x:v>
      </x:c>
      <x:c r="F10" s="17" t="n">
        <x:f>IF(C10&lt;='Invoer'!$D$22,IF(C10='Invoer'!$D$22,D10,MIN(D10,MAX(0,IF('Invoer'!$D$23="linear",ROUND('Invoer'!$D$19/'Invoer'!$D$22,2),ROUND('Invoer'!$D$70-E10,2))))),0)</x:f>
        <x:v>436.46</x:v>
      </x:c>
      <x:c r="G10" s="10" t="n">
        <x:f>ROUND(E10+F10,2)</x:f>
        <x:v>579.98</x:v>
      </x:c>
      <x:c r="H10" s="10" t="n">
        <x:f>ROUND(D10-F10,2)</x:f>
        <x:v>28267.14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</x:row>
    <x:row r="11" ht="22" customHeight="1">
      <x:c r="C11" s="2" t="n">
        <x:v>5</x:v>
      </x:c>
      <x:c r="D11" s="10" t="n">
        <x:f>H10</x:f>
        <x:v>28267.14</x:v>
      </x:c>
      <x:c r="E11" s="17" t="n">
        <x:f>IF(C11&lt;='Invoer'!$D$22,ROUND(D11*'Invoer'!$D$21/1200,2),0)</x:f>
        <x:v>141.34</x:v>
      </x:c>
      <x:c r="F11" s="17" t="n">
        <x:f>IF(C11&lt;='Invoer'!$D$22,IF(C11='Invoer'!$D$22,D11,MIN(D11,MAX(0,IF('Invoer'!$D$23="linear",ROUND('Invoer'!$D$19/'Invoer'!$D$22,2),ROUND('Invoer'!$D$70-E11,2))))),0)</x:f>
        <x:v>438.64</x:v>
      </x:c>
      <x:c r="G11" s="10" t="n">
        <x:f>ROUND(E11+F11,2)</x:f>
        <x:v>579.98</x:v>
      </x:c>
      <x:c r="H11" s="10" t="n">
        <x:f>ROUND(D11-F11,2)</x:f>
        <x:v>27828.5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</x:row>
    <x:row r="12" ht="22" customHeight="1">
      <x:c r="C12" s="2" t="n">
        <x:v>6</x:v>
      </x:c>
      <x:c r="D12" s="10" t="n">
        <x:f>H11</x:f>
        <x:v>27828.5</x:v>
      </x:c>
      <x:c r="E12" s="17" t="n">
        <x:f>IF(C12&lt;='Invoer'!$D$22,ROUND(D12*'Invoer'!$D$21/1200,2),0)</x:f>
        <x:v>139.14</x:v>
      </x:c>
      <x:c r="F12" s="17" t="n">
        <x:f>IF(C12&lt;='Invoer'!$D$22,IF(C12='Invoer'!$D$22,D12,MIN(D12,MAX(0,IF('Invoer'!$D$23="linear",ROUND('Invoer'!$D$19/'Invoer'!$D$22,2),ROUND('Invoer'!$D$70-E12,2))))),0)</x:f>
        <x:v>440.84</x:v>
      </x:c>
      <x:c r="G12" s="10" t="n">
        <x:f>ROUND(E12+F12,2)</x:f>
        <x:v>579.98</x:v>
      </x:c>
      <x:c r="H12" s="10" t="n">
        <x:f>ROUND(D12-F12,2)</x:f>
        <x:v>27387.66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</x:row>
    <x:row r="13" ht="22" customHeight="1">
      <x:c r="C13" s="2" t="n">
        <x:v>7</x:v>
      </x:c>
      <x:c r="D13" s="10" t="n">
        <x:f>H12</x:f>
        <x:v>27387.66</x:v>
      </x:c>
      <x:c r="E13" s="17" t="n">
        <x:f>IF(C13&lt;='Invoer'!$D$22,ROUND(D13*'Invoer'!$D$21/1200,2),0)</x:f>
        <x:v>136.94</x:v>
      </x:c>
      <x:c r="F13" s="17" t="n">
        <x:f>IF(C13&lt;='Invoer'!$D$22,IF(C13='Invoer'!$D$22,D13,MIN(D13,MAX(0,IF('Invoer'!$D$23="linear",ROUND('Invoer'!$D$19/'Invoer'!$D$22,2),ROUND('Invoer'!$D$70-E13,2))))),0)</x:f>
        <x:v>443.04</x:v>
      </x:c>
      <x:c r="G13" s="10" t="n">
        <x:f>ROUND(E13+F13,2)</x:f>
        <x:v>579.98</x:v>
      </x:c>
      <x:c r="H13" s="10" t="n">
        <x:f>ROUND(D13-F13,2)</x:f>
        <x:v>26944.62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</x:row>
    <x:row r="14" ht="22" customHeight="1">
      <x:c r="C14" s="2" t="n">
        <x:v>8</x:v>
      </x:c>
      <x:c r="D14" s="10" t="n">
        <x:f>H13</x:f>
        <x:v>26944.62</x:v>
      </x:c>
      <x:c r="E14" s="17" t="n">
        <x:f>IF(C14&lt;='Invoer'!$D$22,ROUND(D14*'Invoer'!$D$21/1200,2),0)</x:f>
        <x:v>134.72</x:v>
      </x:c>
      <x:c r="F14" s="17" t="n">
        <x:f>IF(C14&lt;='Invoer'!$D$22,IF(C14='Invoer'!$D$22,D14,MIN(D14,MAX(0,IF('Invoer'!$D$23="linear",ROUND('Invoer'!$D$19/'Invoer'!$D$22,2),ROUND('Invoer'!$D$70-E14,2))))),0)</x:f>
        <x:v>445.26</x:v>
      </x:c>
      <x:c r="G14" s="10" t="n">
        <x:f>ROUND(E14+F14,2)</x:f>
        <x:v>579.98</x:v>
      </x:c>
      <x:c r="H14" s="10" t="n">
        <x:f>ROUND(D14-F14,2)</x:f>
        <x:v>26499.36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</x:row>
    <x:row r="15" ht="22" customHeight="1">
      <x:c r="C15" s="2" t="n">
        <x:v>9</x:v>
      </x:c>
      <x:c r="D15" s="10" t="n">
        <x:f>H14</x:f>
        <x:v>26499.36</x:v>
      </x:c>
      <x:c r="E15" s="17" t="n">
        <x:f>IF(C15&lt;='Invoer'!$D$22,ROUND(D15*'Invoer'!$D$21/1200,2),0)</x:f>
        <x:v>132.5</x:v>
      </x:c>
      <x:c r="F15" s="17" t="n">
        <x:f>IF(C15&lt;='Invoer'!$D$22,IF(C15='Invoer'!$D$22,D15,MIN(D15,MAX(0,IF('Invoer'!$D$23="linear",ROUND('Invoer'!$D$19/'Invoer'!$D$22,2),ROUND('Invoer'!$D$70-E15,2))))),0)</x:f>
        <x:v>447.48</x:v>
      </x:c>
      <x:c r="G15" s="10" t="n">
        <x:f>ROUND(E15+F15,2)</x:f>
        <x:v>579.98</x:v>
      </x:c>
      <x:c r="H15" s="10" t="n">
        <x:f>ROUND(D15-F15,2)</x:f>
        <x:v>26051.88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</x:row>
    <x:row r="16" ht="22" customHeight="1">
      <x:c r="C16" s="2" t="n">
        <x:v>10</x:v>
      </x:c>
      <x:c r="D16" s="10" t="n">
        <x:f>H15</x:f>
        <x:v>26051.88</x:v>
      </x:c>
      <x:c r="E16" s="17" t="n">
        <x:f>IF(C16&lt;='Invoer'!$D$22,ROUND(D16*'Invoer'!$D$21/1200,2),0)</x:f>
        <x:v>130.26</x:v>
      </x:c>
      <x:c r="F16" s="17" t="n">
        <x:f>IF(C16&lt;='Invoer'!$D$22,IF(C16='Invoer'!$D$22,D16,MIN(D16,MAX(0,IF('Invoer'!$D$23="linear",ROUND('Invoer'!$D$19/'Invoer'!$D$22,2),ROUND('Invoer'!$D$70-E16,2))))),0)</x:f>
        <x:v>449.72</x:v>
      </x:c>
      <x:c r="G16" s="10" t="n">
        <x:f>ROUND(E16+F16,2)</x:f>
        <x:v>579.98</x:v>
      </x:c>
      <x:c r="H16" s="10" t="n">
        <x:f>ROUND(D16-F16,2)</x:f>
        <x:v>25602.16</x:v>
      </x:c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</x:row>
    <x:row r="17" ht="22" customHeight="1">
      <x:c r="C17" s="2" t="n">
        <x:v>11</x:v>
      </x:c>
      <x:c r="D17" s="10" t="n">
        <x:f>H16</x:f>
        <x:v>25602.16</x:v>
      </x:c>
      <x:c r="E17" s="17" t="n">
        <x:f>IF(C17&lt;='Invoer'!$D$22,ROUND(D17*'Invoer'!$D$21/1200,2),0)</x:f>
        <x:v>128.01</x:v>
      </x:c>
      <x:c r="F17" s="17" t="n">
        <x:f>IF(C17&lt;='Invoer'!$D$22,IF(C17='Invoer'!$D$22,D17,MIN(D17,MAX(0,IF('Invoer'!$D$23="linear",ROUND('Invoer'!$D$19/'Invoer'!$D$22,2),ROUND('Invoer'!$D$70-E17,2))))),0)</x:f>
        <x:v>451.97</x:v>
      </x:c>
      <x:c r="G17" s="10" t="n">
        <x:f>ROUND(E17+F17,2)</x:f>
        <x:v>579.98</x:v>
      </x:c>
      <x:c r="H17" s="10" t="n">
        <x:f>ROUND(D17-F17,2)</x:f>
        <x:v>25150.19</x:v>
      </x:c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</x:row>
    <x:row r="18" ht="22" customHeight="1">
      <x:c r="C18" s="2" t="n">
        <x:v>12</x:v>
      </x:c>
      <x:c r="D18" s="10" t="n">
        <x:f>H17</x:f>
        <x:v>25150.19</x:v>
      </x:c>
      <x:c r="E18" s="17" t="n">
        <x:f>IF(C18&lt;='Invoer'!$D$22,ROUND(D18*'Invoer'!$D$21/1200,2),0)</x:f>
        <x:v>125.75</x:v>
      </x:c>
      <x:c r="F18" s="17" t="n">
        <x:f>IF(C18&lt;='Invoer'!$D$22,IF(C18='Invoer'!$D$22,D18,MIN(D18,MAX(0,IF('Invoer'!$D$23="linear",ROUND('Invoer'!$D$19/'Invoer'!$D$22,2),ROUND('Invoer'!$D$70-E18,2))))),0)</x:f>
        <x:v>454.23</x:v>
      </x:c>
      <x:c r="G18" s="10" t="n">
        <x:f>ROUND(E18+F18,2)</x:f>
        <x:v>579.98</x:v>
      </x:c>
      <x:c r="H18" s="10" t="n">
        <x:f>ROUND(D18-F18,2)</x:f>
        <x:v>24695.96</x:v>
      </x:c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</x:row>
    <x:row r="19" ht="22" customHeight="1">
      <x:c r="C19" s="2" t="n">
        <x:v>13</x:v>
      </x:c>
      <x:c r="D19" s="10" t="n">
        <x:f>H18</x:f>
        <x:v>24695.96</x:v>
      </x:c>
      <x:c r="E19" s="17" t="n">
        <x:f>IF(C19&lt;='Invoer'!$D$22,ROUND(D19*'Invoer'!$D$21/1200,2),0)</x:f>
        <x:v>123.48</x:v>
      </x:c>
      <x:c r="F19" s="17" t="n">
        <x:f>IF(C19&lt;='Invoer'!$D$22,IF(C19='Invoer'!$D$22,D19,MIN(D19,MAX(0,IF('Invoer'!$D$23="linear",ROUND('Invoer'!$D$19/'Invoer'!$D$22,2),ROUND('Invoer'!$D$70-E19,2))))),0)</x:f>
        <x:v>456.5</x:v>
      </x:c>
      <x:c r="G19" s="10" t="n">
        <x:f>ROUND(E19+F19,2)</x:f>
        <x:v>579.98</x:v>
      </x:c>
      <x:c r="H19" s="10" t="n">
        <x:f>ROUND(D19-F19,2)</x:f>
        <x:v>24239.46</x:v>
      </x:c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</x:row>
    <x:row r="20" ht="22" customHeight="1">
      <x:c r="C20" s="2" t="n">
        <x:v>14</x:v>
      </x:c>
      <x:c r="D20" s="10" t="n">
        <x:f>H19</x:f>
        <x:v>24239.46</x:v>
      </x:c>
      <x:c r="E20" s="17" t="n">
        <x:f>IF(C20&lt;='Invoer'!$D$22,ROUND(D20*'Invoer'!$D$21/1200,2),0)</x:f>
        <x:v>121.2</x:v>
      </x:c>
      <x:c r="F20" s="17" t="n">
        <x:f>IF(C20&lt;='Invoer'!$D$22,IF(C20='Invoer'!$D$22,D20,MIN(D20,MAX(0,IF('Invoer'!$D$23="linear",ROUND('Invoer'!$D$19/'Invoer'!$D$22,2),ROUND('Invoer'!$D$70-E20,2))))),0)</x:f>
        <x:v>458.78</x:v>
      </x:c>
      <x:c r="G20" s="10" t="n">
        <x:f>ROUND(E20+F20,2)</x:f>
        <x:v>579.98</x:v>
      </x:c>
      <x:c r="H20" s="10" t="n">
        <x:f>ROUND(D20-F20,2)</x:f>
        <x:v>23780.68</x:v>
      </x:c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</x:row>
    <x:row r="21" ht="22" customHeight="1">
      <x:c r="C21" s="2" t="n">
        <x:v>15</x:v>
      </x:c>
      <x:c r="D21" s="10" t="n">
        <x:f>H20</x:f>
        <x:v>23780.68</x:v>
      </x:c>
      <x:c r="E21" s="17" t="n">
        <x:f>IF(C21&lt;='Invoer'!$D$22,ROUND(D21*'Invoer'!$D$21/1200,2),0)</x:f>
        <x:v>118.9</x:v>
      </x:c>
      <x:c r="F21" s="17" t="n">
        <x:f>IF(C21&lt;='Invoer'!$D$22,IF(C21='Invoer'!$D$22,D21,MIN(D21,MAX(0,IF('Invoer'!$D$23="linear",ROUND('Invoer'!$D$19/'Invoer'!$D$22,2),ROUND('Invoer'!$D$70-E21,2))))),0)</x:f>
        <x:v>461.08</x:v>
      </x:c>
      <x:c r="G21" s="10" t="n">
        <x:f>ROUND(E21+F21,2)</x:f>
        <x:v>579.98</x:v>
      </x:c>
      <x:c r="H21" s="10" t="n">
        <x:f>ROUND(D21-F21,2)</x:f>
        <x:v>23319.6</x:v>
      </x:c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</x:row>
    <x:row r="22" ht="22" customHeight="1">
      <x:c r="C22" s="2" t="n">
        <x:v>16</x:v>
      </x:c>
      <x:c r="D22" s="10" t="n">
        <x:f>H21</x:f>
        <x:v>23319.6</x:v>
      </x:c>
      <x:c r="E22" s="17" t="n">
        <x:f>IF(C22&lt;='Invoer'!$D$22,ROUND(D22*'Invoer'!$D$21/1200,2),0)</x:f>
        <x:v>116.6</x:v>
      </x:c>
      <x:c r="F22" s="17" t="n">
        <x:f>IF(C22&lt;='Invoer'!$D$22,IF(C22='Invoer'!$D$22,D22,MIN(D22,MAX(0,IF('Invoer'!$D$23="linear",ROUND('Invoer'!$D$19/'Invoer'!$D$22,2),ROUND('Invoer'!$D$70-E22,2))))),0)</x:f>
        <x:v>463.38</x:v>
      </x:c>
      <x:c r="G22" s="10" t="n">
        <x:f>ROUND(E22+F22,2)</x:f>
        <x:v>579.98</x:v>
      </x:c>
      <x:c r="H22" s="10" t="n">
        <x:f>ROUND(D22-F22,2)</x:f>
        <x:v>22856.22</x:v>
      </x:c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</x:row>
    <x:row r="23" ht="22" customHeight="1">
      <x:c r="C23" s="2" t="n">
        <x:v>17</x:v>
      </x:c>
      <x:c r="D23" s="10" t="n">
        <x:f>H22</x:f>
        <x:v>22856.22</x:v>
      </x:c>
      <x:c r="E23" s="17" t="n">
        <x:f>IF(C23&lt;='Invoer'!$D$22,ROUND(D23*'Invoer'!$D$21/1200,2),0)</x:f>
        <x:v>114.28</x:v>
      </x:c>
      <x:c r="F23" s="17" t="n">
        <x:f>IF(C23&lt;='Invoer'!$D$22,IF(C23='Invoer'!$D$22,D23,MIN(D23,MAX(0,IF('Invoer'!$D$23="linear",ROUND('Invoer'!$D$19/'Invoer'!$D$22,2),ROUND('Invoer'!$D$70-E23,2))))),0)</x:f>
        <x:v>465.7</x:v>
      </x:c>
      <x:c r="G23" s="10" t="n">
        <x:f>ROUND(E23+F23,2)</x:f>
        <x:v>579.98</x:v>
      </x:c>
      <x:c r="H23" s="10" t="n">
        <x:f>ROUND(D23-F23,2)</x:f>
        <x:v>22390.52</x:v>
      </x:c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</x:row>
    <x:row r="24" ht="22" customHeight="1">
      <x:c r="C24" s="2" t="n">
        <x:v>18</x:v>
      </x:c>
      <x:c r="D24" s="10" t="n">
        <x:f>H23</x:f>
        <x:v>22390.52</x:v>
      </x:c>
      <x:c r="E24" s="17" t="n">
        <x:f>IF(C24&lt;='Invoer'!$D$22,ROUND(D24*'Invoer'!$D$21/1200,2),0)</x:f>
        <x:v>111.95</x:v>
      </x:c>
      <x:c r="F24" s="17" t="n">
        <x:f>IF(C24&lt;='Invoer'!$D$22,IF(C24='Invoer'!$D$22,D24,MIN(D24,MAX(0,IF('Invoer'!$D$23="linear",ROUND('Invoer'!$D$19/'Invoer'!$D$22,2),ROUND('Invoer'!$D$70-E24,2))))),0)</x:f>
        <x:v>468.03</x:v>
      </x:c>
      <x:c r="G24" s="10" t="n">
        <x:f>ROUND(E24+F24,2)</x:f>
        <x:v>579.98</x:v>
      </x:c>
      <x:c r="H24" s="10" t="n">
        <x:f>ROUND(D24-F24,2)</x:f>
        <x:v>21922.49</x:v>
      </x:c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</x:row>
    <x:row r="25" ht="22" customHeight="1">
      <x:c r="C25" s="2" t="n">
        <x:v>19</x:v>
      </x:c>
      <x:c r="D25" s="10" t="n">
        <x:f>H24</x:f>
        <x:v>21922.49</x:v>
      </x:c>
      <x:c r="E25" s="17" t="n">
        <x:f>IF(C25&lt;='Invoer'!$D$22,ROUND(D25*'Invoer'!$D$21/1200,2),0)</x:f>
        <x:v>109.61</x:v>
      </x:c>
      <x:c r="F25" s="17" t="n">
        <x:f>IF(C25&lt;='Invoer'!$D$22,IF(C25='Invoer'!$D$22,D25,MIN(D25,MAX(0,IF('Invoer'!$D$23="linear",ROUND('Invoer'!$D$19/'Invoer'!$D$22,2),ROUND('Invoer'!$D$70-E25,2))))),0)</x:f>
        <x:v>470.37</x:v>
      </x:c>
      <x:c r="G25" s="10" t="n">
        <x:f>ROUND(E25+F25,2)</x:f>
        <x:v>579.98</x:v>
      </x:c>
      <x:c r="H25" s="10" t="n">
        <x:f>ROUND(D25-F25,2)</x:f>
        <x:v>21452.12</x:v>
      </x:c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</x:row>
    <x:row r="26" ht="22" customHeight="1">
      <x:c r="C26" s="2" t="n">
        <x:v>20</x:v>
      </x:c>
      <x:c r="D26" s="10" t="n">
        <x:f>H25</x:f>
        <x:v>21452.12</x:v>
      </x:c>
      <x:c r="E26" s="17" t="n">
        <x:f>IF(C26&lt;='Invoer'!$D$22,ROUND(D26*'Invoer'!$D$21/1200,2),0)</x:f>
        <x:v>107.26</x:v>
      </x:c>
      <x:c r="F26" s="17" t="n">
        <x:f>IF(C26&lt;='Invoer'!$D$22,IF(C26='Invoer'!$D$22,D26,MIN(D26,MAX(0,IF('Invoer'!$D$23="linear",ROUND('Invoer'!$D$19/'Invoer'!$D$22,2),ROUND('Invoer'!$D$70-E26,2))))),0)</x:f>
        <x:v>472.72</x:v>
      </x:c>
      <x:c r="G26" s="10" t="n">
        <x:f>ROUND(E26+F26,2)</x:f>
        <x:v>579.98</x:v>
      </x:c>
      <x:c r="H26" s="10" t="n">
        <x:f>ROUND(D26-F26,2)</x:f>
        <x:v>20979.4</x:v>
      </x:c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</x:row>
    <x:row r="27" ht="22" customHeight="1">
      <x:c r="C27" s="2" t="n">
        <x:v>21</x:v>
      </x:c>
      <x:c r="D27" s="10" t="n">
        <x:f>H26</x:f>
        <x:v>20979.4</x:v>
      </x:c>
      <x:c r="E27" s="17" t="n">
        <x:f>IF(C27&lt;='Invoer'!$D$22,ROUND(D27*'Invoer'!$D$21/1200,2),0)</x:f>
        <x:v>104.9</x:v>
      </x:c>
      <x:c r="F27" s="17" t="n">
        <x:f>IF(C27&lt;='Invoer'!$D$22,IF(C27='Invoer'!$D$22,D27,MIN(D27,MAX(0,IF('Invoer'!$D$23="linear",ROUND('Invoer'!$D$19/'Invoer'!$D$22,2),ROUND('Invoer'!$D$70-E27,2))))),0)</x:f>
        <x:v>475.08</x:v>
      </x:c>
      <x:c r="G27" s="10" t="n">
        <x:f>ROUND(E27+F27,2)</x:f>
        <x:v>579.98</x:v>
      </x:c>
      <x:c r="H27" s="10" t="n">
        <x:f>ROUND(D27-F27,2)</x:f>
        <x:v>20504.32</x:v>
      </x:c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</x:row>
    <x:row r="28" ht="22" customHeight="1">
      <x:c r="C28" s="2" t="n">
        <x:v>22</x:v>
      </x:c>
      <x:c r="D28" s="10" t="n">
        <x:f>H27</x:f>
        <x:v>20504.32</x:v>
      </x:c>
      <x:c r="E28" s="17" t="n">
        <x:f>IF(C28&lt;='Invoer'!$D$22,ROUND(D28*'Invoer'!$D$21/1200,2),0)</x:f>
        <x:v>102.52</x:v>
      </x:c>
      <x:c r="F28" s="17" t="n">
        <x:f>IF(C28&lt;='Invoer'!$D$22,IF(C28='Invoer'!$D$22,D28,MIN(D28,MAX(0,IF('Invoer'!$D$23="linear",ROUND('Invoer'!$D$19/'Invoer'!$D$22,2),ROUND('Invoer'!$D$70-E28,2))))),0)</x:f>
        <x:v>477.46</x:v>
      </x:c>
      <x:c r="G28" s="10" t="n">
        <x:f>ROUND(E28+F28,2)</x:f>
        <x:v>579.98</x:v>
      </x:c>
      <x:c r="H28" s="10" t="n">
        <x:f>ROUND(D28-F28,2)</x:f>
        <x:v>20026.86</x:v>
      </x:c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</x:row>
    <x:row r="29" ht="22" customHeight="1">
      <x:c r="C29" s="2" t="n">
        <x:v>23</x:v>
      </x:c>
      <x:c r="D29" s="10" t="n">
        <x:f>H28</x:f>
        <x:v>20026.86</x:v>
      </x:c>
      <x:c r="E29" s="17" t="n">
        <x:f>IF(C29&lt;='Invoer'!$D$22,ROUND(D29*'Invoer'!$D$21/1200,2),0)</x:f>
        <x:v>100.13</x:v>
      </x:c>
      <x:c r="F29" s="17" t="n">
        <x:f>IF(C29&lt;='Invoer'!$D$22,IF(C29='Invoer'!$D$22,D29,MIN(D29,MAX(0,IF('Invoer'!$D$23="linear",ROUND('Invoer'!$D$19/'Invoer'!$D$22,2),ROUND('Invoer'!$D$70-E29,2))))),0)</x:f>
        <x:v>479.85</x:v>
      </x:c>
      <x:c r="G29" s="10" t="n">
        <x:f>ROUND(E29+F29,2)</x:f>
        <x:v>579.98</x:v>
      </x:c>
      <x:c r="H29" s="10" t="n">
        <x:f>ROUND(D29-F29,2)</x:f>
        <x:v>19547.01</x:v>
      </x:c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</x:row>
    <x:row r="30" ht="22" customHeight="1">
      <x:c r="C30" s="2" t="n">
        <x:v>24</x:v>
      </x:c>
      <x:c r="D30" s="10" t="n">
        <x:f>H29</x:f>
        <x:v>19547.01</x:v>
      </x:c>
      <x:c r="E30" s="17" t="n">
        <x:f>IF(C30&lt;='Invoer'!$D$22,ROUND(D30*'Invoer'!$D$21/1200,2),0)</x:f>
        <x:v>97.74</x:v>
      </x:c>
      <x:c r="F30" s="17" t="n">
        <x:f>IF(C30&lt;='Invoer'!$D$22,IF(C30='Invoer'!$D$22,D30,MIN(D30,MAX(0,IF('Invoer'!$D$23="linear",ROUND('Invoer'!$D$19/'Invoer'!$D$22,2),ROUND('Invoer'!$D$70-E30,2))))),0)</x:f>
        <x:v>482.24</x:v>
      </x:c>
      <x:c r="G30" s="10" t="n">
        <x:f>ROUND(E30+F30,2)</x:f>
        <x:v>579.98</x:v>
      </x:c>
      <x:c r="H30" s="10" t="n">
        <x:f>ROUND(D30-F30,2)</x:f>
        <x:v>19064.77</x:v>
      </x:c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</x:row>
    <x:row r="31" ht="22" customHeight="1">
      <x:c r="C31" s="2" t="n">
        <x:v>25</x:v>
      </x:c>
      <x:c r="D31" s="10" t="n">
        <x:f>H30</x:f>
        <x:v>19064.77</x:v>
      </x:c>
      <x:c r="E31" s="17" t="n">
        <x:f>IF(C31&lt;='Invoer'!$D$22,ROUND(D31*'Invoer'!$D$21/1200,2),0)</x:f>
        <x:v>95.32</x:v>
      </x:c>
      <x:c r="F31" s="17" t="n">
        <x:f>IF(C31&lt;='Invoer'!$D$22,IF(C31='Invoer'!$D$22,D31,MIN(D31,MAX(0,IF('Invoer'!$D$23="linear",ROUND('Invoer'!$D$19/'Invoer'!$D$22,2),ROUND('Invoer'!$D$70-E31,2))))),0)</x:f>
        <x:v>484.66</x:v>
      </x:c>
      <x:c r="G31" s="10" t="n">
        <x:f>ROUND(E31+F31,2)</x:f>
        <x:v>579.98</x:v>
      </x:c>
      <x:c r="H31" s="10" t="n">
        <x:f>ROUND(D31-F31,2)</x:f>
        <x:v>18580.11</x:v>
      </x:c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</x:row>
    <x:row r="32" ht="22" customHeight="1">
      <x:c r="C32" s="2" t="n">
        <x:v>26</x:v>
      </x:c>
      <x:c r="D32" s="10" t="n">
        <x:f>H31</x:f>
        <x:v>18580.11</x:v>
      </x:c>
      <x:c r="E32" s="17" t="n">
        <x:f>IF(C32&lt;='Invoer'!$D$22,ROUND(D32*'Invoer'!$D$21/1200,2),0)</x:f>
        <x:v>92.9</x:v>
      </x:c>
      <x:c r="F32" s="17" t="n">
        <x:f>IF(C32&lt;='Invoer'!$D$22,IF(C32='Invoer'!$D$22,D32,MIN(D32,MAX(0,IF('Invoer'!$D$23="linear",ROUND('Invoer'!$D$19/'Invoer'!$D$22,2),ROUND('Invoer'!$D$70-E32,2))))),0)</x:f>
        <x:v>487.08</x:v>
      </x:c>
      <x:c r="G32" s="10" t="n">
        <x:f>ROUND(E32+F32,2)</x:f>
        <x:v>579.98</x:v>
      </x:c>
      <x:c r="H32" s="10" t="n">
        <x:f>ROUND(D32-F32,2)</x:f>
        <x:v>18093.03</x:v>
      </x:c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</x:row>
    <x:row r="33" ht="22" customHeight="1">
      <x:c r="C33" s="2" t="n">
        <x:v>27</x:v>
      </x:c>
      <x:c r="D33" s="10" t="n">
        <x:f>H32</x:f>
        <x:v>18093.03</x:v>
      </x:c>
      <x:c r="E33" s="17" t="n">
        <x:f>IF(C33&lt;='Invoer'!$D$22,ROUND(D33*'Invoer'!$D$21/1200,2),0)</x:f>
        <x:v>90.47</x:v>
      </x:c>
      <x:c r="F33" s="17" t="n">
        <x:f>IF(C33&lt;='Invoer'!$D$22,IF(C33='Invoer'!$D$22,D33,MIN(D33,MAX(0,IF('Invoer'!$D$23="linear",ROUND('Invoer'!$D$19/'Invoer'!$D$22,2),ROUND('Invoer'!$D$70-E33,2))))),0)</x:f>
        <x:v>489.51</x:v>
      </x:c>
      <x:c r="G33" s="10" t="n">
        <x:f>ROUND(E33+F33,2)</x:f>
        <x:v>579.98</x:v>
      </x:c>
      <x:c r="H33" s="10" t="n">
        <x:f>ROUND(D33-F33,2)</x:f>
        <x:v>17603.52</x:v>
      </x:c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</x:row>
    <x:row r="34" ht="22" customHeight="1">
      <x:c r="C34" s="2" t="n">
        <x:v>28</x:v>
      </x:c>
      <x:c r="D34" s="10" t="n">
        <x:f>H33</x:f>
        <x:v>17603.52</x:v>
      </x:c>
      <x:c r="E34" s="17" t="n">
        <x:f>IF(C34&lt;='Invoer'!$D$22,ROUND(D34*'Invoer'!$D$21/1200,2),0)</x:f>
        <x:v>88.02</x:v>
      </x:c>
      <x:c r="F34" s="17" t="n">
        <x:f>IF(C34&lt;='Invoer'!$D$22,IF(C34='Invoer'!$D$22,D34,MIN(D34,MAX(0,IF('Invoer'!$D$23="linear",ROUND('Invoer'!$D$19/'Invoer'!$D$22,2),ROUND('Invoer'!$D$70-E34,2))))),0)</x:f>
        <x:v>491.96</x:v>
      </x:c>
      <x:c r="G34" s="10" t="n">
        <x:f>ROUND(E34+F34,2)</x:f>
        <x:v>579.98</x:v>
      </x:c>
      <x:c r="H34" s="10" t="n">
        <x:f>ROUND(D34-F34,2)</x:f>
        <x:v>17111.56</x:v>
      </x:c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</x:row>
    <x:row r="35" ht="22" customHeight="1">
      <x:c r="C35" s="2" t="n">
        <x:v>29</x:v>
      </x:c>
      <x:c r="D35" s="10" t="n">
        <x:f>H34</x:f>
        <x:v>17111.56</x:v>
      </x:c>
      <x:c r="E35" s="17" t="n">
        <x:f>IF(C35&lt;='Invoer'!$D$22,ROUND(D35*'Invoer'!$D$21/1200,2),0)</x:f>
        <x:v>85.56</x:v>
      </x:c>
      <x:c r="F35" s="17" t="n">
        <x:f>IF(C35&lt;='Invoer'!$D$22,IF(C35='Invoer'!$D$22,D35,MIN(D35,MAX(0,IF('Invoer'!$D$23="linear",ROUND('Invoer'!$D$19/'Invoer'!$D$22,2),ROUND('Invoer'!$D$70-E35,2))))),0)</x:f>
        <x:v>494.42</x:v>
      </x:c>
      <x:c r="G35" s="10" t="n">
        <x:f>ROUND(E35+F35,2)</x:f>
        <x:v>579.98</x:v>
      </x:c>
      <x:c r="H35" s="10" t="n">
        <x:f>ROUND(D35-F35,2)</x:f>
        <x:v>16617.14</x:v>
      </x:c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</x:row>
    <x:row r="36" ht="22" customHeight="1">
      <x:c r="C36" s="2" t="n">
        <x:v>30</x:v>
      </x:c>
      <x:c r="D36" s="10" t="n">
        <x:f>H35</x:f>
        <x:v>16617.14</x:v>
      </x:c>
      <x:c r="E36" s="17" t="n">
        <x:f>IF(C36&lt;='Invoer'!$D$22,ROUND(D36*'Invoer'!$D$21/1200,2),0)</x:f>
        <x:v>83.09</x:v>
      </x:c>
      <x:c r="F36" s="17" t="n">
        <x:f>IF(C36&lt;='Invoer'!$D$22,IF(C36='Invoer'!$D$22,D36,MIN(D36,MAX(0,IF('Invoer'!$D$23="linear",ROUND('Invoer'!$D$19/'Invoer'!$D$22,2),ROUND('Invoer'!$D$70-E36,2))))),0)</x:f>
        <x:v>496.89</x:v>
      </x:c>
      <x:c r="G36" s="10" t="n">
        <x:f>ROUND(E36+F36,2)</x:f>
        <x:v>579.98</x:v>
      </x:c>
      <x:c r="H36" s="10" t="n">
        <x:f>ROUND(D36-F36,2)</x:f>
        <x:v>16120.25</x:v>
      </x:c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</x:row>
    <x:row r="37" ht="22" customHeight="1">
      <x:c r="C37" s="2" t="n">
        <x:v>31</x:v>
      </x:c>
      <x:c r="D37" s="10" t="n">
        <x:f>H36</x:f>
        <x:v>16120.25</x:v>
      </x:c>
      <x:c r="E37" s="17" t="n">
        <x:f>IF(C37&lt;='Invoer'!$D$22,ROUND(D37*'Invoer'!$D$21/1200,2),0)</x:f>
        <x:v>80.6</x:v>
      </x:c>
      <x:c r="F37" s="17" t="n">
        <x:f>IF(C37&lt;='Invoer'!$D$22,IF(C37='Invoer'!$D$22,D37,MIN(D37,MAX(0,IF('Invoer'!$D$23="linear",ROUND('Invoer'!$D$19/'Invoer'!$D$22,2),ROUND('Invoer'!$D$70-E37,2))))),0)</x:f>
        <x:v>499.38</x:v>
      </x:c>
      <x:c r="G37" s="10" t="n">
        <x:f>ROUND(E37+F37,2)</x:f>
        <x:v>579.98</x:v>
      </x:c>
      <x:c r="H37" s="10" t="n">
        <x:f>ROUND(D37-F37,2)</x:f>
        <x:v>15620.87</x:v>
      </x:c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</x:row>
    <x:row r="38" ht="22" customHeight="1">
      <x:c r="C38" s="2" t="n">
        <x:v>32</x:v>
      </x:c>
      <x:c r="D38" s="10" t="n">
        <x:f>H37</x:f>
        <x:v>15620.87</x:v>
      </x:c>
      <x:c r="E38" s="17" t="n">
        <x:f>IF(C38&lt;='Invoer'!$D$22,ROUND(D38*'Invoer'!$D$21/1200,2),0)</x:f>
        <x:v>78.1</x:v>
      </x:c>
      <x:c r="F38" s="17" t="n">
        <x:f>IF(C38&lt;='Invoer'!$D$22,IF(C38='Invoer'!$D$22,D38,MIN(D38,MAX(0,IF('Invoer'!$D$23="linear",ROUND('Invoer'!$D$19/'Invoer'!$D$22,2),ROUND('Invoer'!$D$70-E38,2))))),0)</x:f>
        <x:v>501.88</x:v>
      </x:c>
      <x:c r="G38" s="10" t="n">
        <x:f>ROUND(E38+F38,2)</x:f>
        <x:v>579.98</x:v>
      </x:c>
      <x:c r="H38" s="10" t="n">
        <x:f>ROUND(D38-F38,2)</x:f>
        <x:v>15118.99</x:v>
      </x:c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</x:row>
    <x:row r="39" ht="22" customHeight="1">
      <x:c r="C39" s="2" t="n">
        <x:v>33</x:v>
      </x:c>
      <x:c r="D39" s="10" t="n">
        <x:f>H38</x:f>
        <x:v>15118.99</x:v>
      </x:c>
      <x:c r="E39" s="17" t="n">
        <x:f>IF(C39&lt;='Invoer'!$D$22,ROUND(D39*'Invoer'!$D$21/1200,2),0)</x:f>
        <x:v>75.59</x:v>
      </x:c>
      <x:c r="F39" s="17" t="n">
        <x:f>IF(C39&lt;='Invoer'!$D$22,IF(C39='Invoer'!$D$22,D39,MIN(D39,MAX(0,IF('Invoer'!$D$23="linear",ROUND('Invoer'!$D$19/'Invoer'!$D$22,2),ROUND('Invoer'!$D$70-E39,2))))),0)</x:f>
        <x:v>504.39</x:v>
      </x:c>
      <x:c r="G39" s="10" t="n">
        <x:f>ROUND(E39+F39,2)</x:f>
        <x:v>579.98</x:v>
      </x:c>
      <x:c r="H39" s="10" t="n">
        <x:f>ROUND(D39-F39,2)</x:f>
        <x:v>14614.6</x:v>
      </x:c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</x:row>
    <x:row r="40" ht="22" customHeight="1">
      <x:c r="C40" s="2" t="n">
        <x:v>34</x:v>
      </x:c>
      <x:c r="D40" s="10" t="n">
        <x:f>H39</x:f>
        <x:v>14614.6</x:v>
      </x:c>
      <x:c r="E40" s="17" t="n">
        <x:f>IF(C40&lt;='Invoer'!$D$22,ROUND(D40*'Invoer'!$D$21/1200,2),0)</x:f>
        <x:v>73.07</x:v>
      </x:c>
      <x:c r="F40" s="17" t="n">
        <x:f>IF(C40&lt;='Invoer'!$D$22,IF(C40='Invoer'!$D$22,D40,MIN(D40,MAX(0,IF('Invoer'!$D$23="linear",ROUND('Invoer'!$D$19/'Invoer'!$D$22,2),ROUND('Invoer'!$D$70-E40,2))))),0)</x:f>
        <x:v>506.91</x:v>
      </x:c>
      <x:c r="G40" s="10" t="n">
        <x:f>ROUND(E40+F40,2)</x:f>
        <x:v>579.98</x:v>
      </x:c>
      <x:c r="H40" s="10" t="n">
        <x:f>ROUND(D40-F40,2)</x:f>
        <x:v>14107.69</x:v>
      </x:c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</x:row>
    <x:row r="41" ht="22" customHeight="1">
      <x:c r="C41" s="2" t="n">
        <x:v>35</x:v>
      </x:c>
      <x:c r="D41" s="10" t="n">
        <x:f>H40</x:f>
        <x:v>14107.69</x:v>
      </x:c>
      <x:c r="E41" s="17" t="n">
        <x:f>IF(C41&lt;='Invoer'!$D$22,ROUND(D41*'Invoer'!$D$21/1200,2),0)</x:f>
        <x:v>70.54</x:v>
      </x:c>
      <x:c r="F41" s="17" t="n">
        <x:f>IF(C41&lt;='Invoer'!$D$22,IF(C41='Invoer'!$D$22,D41,MIN(D41,MAX(0,IF('Invoer'!$D$23="linear",ROUND('Invoer'!$D$19/'Invoer'!$D$22,2),ROUND('Invoer'!$D$70-E41,2))))),0)</x:f>
        <x:v>509.44</x:v>
      </x:c>
      <x:c r="G41" s="10" t="n">
        <x:f>ROUND(E41+F41,2)</x:f>
        <x:v>579.98</x:v>
      </x:c>
      <x:c r="H41" s="10" t="n">
        <x:f>ROUND(D41-F41,2)</x:f>
        <x:v>13598.25</x:v>
      </x:c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</x:row>
    <x:row r="42" ht="22" customHeight="1">
      <x:c r="C42" s="2" t="n">
        <x:v>36</x:v>
      </x:c>
      <x:c r="D42" s="10" t="n">
        <x:f>H41</x:f>
        <x:v>13598.25</x:v>
      </x:c>
      <x:c r="E42" s="17" t="n">
        <x:f>IF(C42&lt;='Invoer'!$D$22,ROUND(D42*'Invoer'!$D$21/1200,2),0)</x:f>
        <x:v>67.99</x:v>
      </x:c>
      <x:c r="F42" s="17" t="n">
        <x:f>IF(C42&lt;='Invoer'!$D$22,IF(C42='Invoer'!$D$22,D42,MIN(D42,MAX(0,IF('Invoer'!$D$23="linear",ROUND('Invoer'!$D$19/'Invoer'!$D$22,2),ROUND('Invoer'!$D$70-E42,2))))),0)</x:f>
        <x:v>511.99</x:v>
      </x:c>
      <x:c r="G42" s="10" t="n">
        <x:f>ROUND(E42+F42,2)</x:f>
        <x:v>579.98</x:v>
      </x:c>
      <x:c r="H42" s="10" t="n">
        <x:f>ROUND(D42-F42,2)</x:f>
        <x:v>13086.26</x:v>
      </x:c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</x:row>
    <x:row r="43" ht="22" customHeight="1">
      <x:c r="C43" s="2" t="n">
        <x:v>37</x:v>
      </x:c>
      <x:c r="D43" s="10" t="n">
        <x:f>H42</x:f>
        <x:v>13086.26</x:v>
      </x:c>
      <x:c r="E43" s="17" t="n">
        <x:f>IF(C43&lt;='Invoer'!$D$22,ROUND(D43*'Invoer'!$D$21/1200,2),0)</x:f>
        <x:v>65.43</x:v>
      </x:c>
      <x:c r="F43" s="17" t="n">
        <x:f>IF(C43&lt;='Invoer'!$D$22,IF(C43='Invoer'!$D$22,D43,MIN(D43,MAX(0,IF('Invoer'!$D$23="linear",ROUND('Invoer'!$D$19/'Invoer'!$D$22,2),ROUND('Invoer'!$D$70-E43,2))))),0)</x:f>
        <x:v>514.55</x:v>
      </x:c>
      <x:c r="G43" s="10" t="n">
        <x:f>ROUND(E43+F43,2)</x:f>
        <x:v>579.98</x:v>
      </x:c>
      <x:c r="H43" s="10" t="n">
        <x:f>ROUND(D43-F43,2)</x:f>
        <x:v>12571.71</x:v>
      </x:c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</x:row>
    <x:row r="44" ht="22" customHeight="1">
      <x:c r="C44" s="2" t="n">
        <x:v>38</x:v>
      </x:c>
      <x:c r="D44" s="10" t="n">
        <x:f>H43</x:f>
        <x:v>12571.71</x:v>
      </x:c>
      <x:c r="E44" s="17" t="n">
        <x:f>IF(C44&lt;='Invoer'!$D$22,ROUND(D44*'Invoer'!$D$21/1200,2),0)</x:f>
        <x:v>62.86</x:v>
      </x:c>
      <x:c r="F44" s="17" t="n">
        <x:f>IF(C44&lt;='Invoer'!$D$22,IF(C44='Invoer'!$D$22,D44,MIN(D44,MAX(0,IF('Invoer'!$D$23="linear",ROUND('Invoer'!$D$19/'Invoer'!$D$22,2),ROUND('Invoer'!$D$70-E44,2))))),0)</x:f>
        <x:v>517.12</x:v>
      </x:c>
      <x:c r="G44" s="10" t="n">
        <x:f>ROUND(E44+F44,2)</x:f>
        <x:v>579.98</x:v>
      </x:c>
      <x:c r="H44" s="10" t="n">
        <x:f>ROUND(D44-F44,2)</x:f>
        <x:v>12054.59</x:v>
      </x:c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</x:row>
    <x:row r="45" ht="22" customHeight="1">
      <x:c r="C45" s="2" t="n">
        <x:v>39</x:v>
      </x:c>
      <x:c r="D45" s="10" t="n">
        <x:f>H44</x:f>
        <x:v>12054.59</x:v>
      </x:c>
      <x:c r="E45" s="17" t="n">
        <x:f>IF(C45&lt;='Invoer'!$D$22,ROUND(D45*'Invoer'!$D$21/1200,2),0)</x:f>
        <x:v>60.27</x:v>
      </x:c>
      <x:c r="F45" s="17" t="n">
        <x:f>IF(C45&lt;='Invoer'!$D$22,IF(C45='Invoer'!$D$22,D45,MIN(D45,MAX(0,IF('Invoer'!$D$23="linear",ROUND('Invoer'!$D$19/'Invoer'!$D$22,2),ROUND('Invoer'!$D$70-E45,2))))),0)</x:f>
        <x:v>519.71</x:v>
      </x:c>
      <x:c r="G45" s="10" t="n">
        <x:f>ROUND(E45+F45,2)</x:f>
        <x:v>579.98</x:v>
      </x:c>
      <x:c r="H45" s="10" t="n">
        <x:f>ROUND(D45-F45,2)</x:f>
        <x:v>11534.88</x:v>
      </x:c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</x:row>
    <x:row r="46" ht="22" customHeight="1">
      <x:c r="C46" s="2" t="n">
        <x:v>40</x:v>
      </x:c>
      <x:c r="D46" s="10" t="n">
        <x:f>H45</x:f>
        <x:v>11534.88</x:v>
      </x:c>
      <x:c r="E46" s="17" t="n">
        <x:f>IF(C46&lt;='Invoer'!$D$22,ROUND(D46*'Invoer'!$D$21/1200,2),0)</x:f>
        <x:v>57.67</x:v>
      </x:c>
      <x:c r="F46" s="17" t="n">
        <x:f>IF(C46&lt;='Invoer'!$D$22,IF(C46='Invoer'!$D$22,D46,MIN(D46,MAX(0,IF('Invoer'!$D$23="linear",ROUND('Invoer'!$D$19/'Invoer'!$D$22,2),ROUND('Invoer'!$D$70-E46,2))))),0)</x:f>
        <x:v>522.31</x:v>
      </x:c>
      <x:c r="G46" s="10" t="n">
        <x:f>ROUND(E46+F46,2)</x:f>
        <x:v>579.98</x:v>
      </x:c>
      <x:c r="H46" s="10" t="n">
        <x:f>ROUND(D46-F46,2)</x:f>
        <x:v>11012.57</x:v>
      </x:c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</x:row>
    <x:row r="47" ht="22" customHeight="1">
      <x:c r="C47" s="2" t="n">
        <x:v>41</x:v>
      </x:c>
      <x:c r="D47" s="10" t="n">
        <x:f>H46</x:f>
        <x:v>11012.57</x:v>
      </x:c>
      <x:c r="E47" s="17" t="n">
        <x:f>IF(C47&lt;='Invoer'!$D$22,ROUND(D47*'Invoer'!$D$21/1200,2),0)</x:f>
        <x:v>55.06</x:v>
      </x:c>
      <x:c r="F47" s="17" t="n">
        <x:f>IF(C47&lt;='Invoer'!$D$22,IF(C47='Invoer'!$D$22,D47,MIN(D47,MAX(0,IF('Invoer'!$D$23="linear",ROUND('Invoer'!$D$19/'Invoer'!$D$22,2),ROUND('Invoer'!$D$70-E47,2))))),0)</x:f>
        <x:v>524.92</x:v>
      </x:c>
      <x:c r="G47" s="10" t="n">
        <x:f>ROUND(E47+F47,2)</x:f>
        <x:v>579.98</x:v>
      </x:c>
      <x:c r="H47" s="10" t="n">
        <x:f>ROUND(D47-F47,2)</x:f>
        <x:v>10487.65</x:v>
      </x:c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</x:row>
    <x:row r="48" ht="22" customHeight="1">
      <x:c r="C48" s="2" t="n">
        <x:v>42</x:v>
      </x:c>
      <x:c r="D48" s="10" t="n">
        <x:f>H47</x:f>
        <x:v>10487.65</x:v>
      </x:c>
      <x:c r="E48" s="17" t="n">
        <x:f>IF(C48&lt;='Invoer'!$D$22,ROUND(D48*'Invoer'!$D$21/1200,2),0)</x:f>
        <x:v>52.44</x:v>
      </x:c>
      <x:c r="F48" s="17" t="n">
        <x:f>IF(C48&lt;='Invoer'!$D$22,IF(C48='Invoer'!$D$22,D48,MIN(D48,MAX(0,IF('Invoer'!$D$23="linear",ROUND('Invoer'!$D$19/'Invoer'!$D$22,2),ROUND('Invoer'!$D$70-E48,2))))),0)</x:f>
        <x:v>527.54</x:v>
      </x:c>
      <x:c r="G48" s="10" t="n">
        <x:f>ROUND(E48+F48,2)</x:f>
        <x:v>579.98</x:v>
      </x:c>
      <x:c r="H48" s="10" t="n">
        <x:f>ROUND(D48-F48,2)</x:f>
        <x:v>9960.11</x:v>
      </x:c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</x:row>
    <x:row r="49" ht="22" customHeight="1">
      <x:c r="C49" s="2" t="n">
        <x:v>43</x:v>
      </x:c>
      <x:c r="D49" s="10" t="n">
        <x:f>H48</x:f>
        <x:v>9960.11</x:v>
      </x:c>
      <x:c r="E49" s="17" t="n">
        <x:f>IF(C49&lt;='Invoer'!$D$22,ROUND(D49*'Invoer'!$D$21/1200,2),0)</x:f>
        <x:v>49.8</x:v>
      </x:c>
      <x:c r="F49" s="17" t="n">
        <x:f>IF(C49&lt;='Invoer'!$D$22,IF(C49='Invoer'!$D$22,D49,MIN(D49,MAX(0,IF('Invoer'!$D$23="linear",ROUND('Invoer'!$D$19/'Invoer'!$D$22,2),ROUND('Invoer'!$D$70-E49,2))))),0)</x:f>
        <x:v>530.18</x:v>
      </x:c>
      <x:c r="G49" s="10" t="n">
        <x:f>ROUND(E49+F49,2)</x:f>
        <x:v>579.98</x:v>
      </x:c>
      <x:c r="H49" s="10" t="n">
        <x:f>ROUND(D49-F49,2)</x:f>
        <x:v>9429.93</x:v>
      </x:c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</x:row>
    <x:row r="50" ht="22" customHeight="1">
      <x:c r="C50" s="2" t="n">
        <x:v>44</x:v>
      </x:c>
      <x:c r="D50" s="10" t="n">
        <x:f>H49</x:f>
        <x:v>9429.93</x:v>
      </x:c>
      <x:c r="E50" s="17" t="n">
        <x:f>IF(C50&lt;='Invoer'!$D$22,ROUND(D50*'Invoer'!$D$21/1200,2),0)</x:f>
        <x:v>47.15</x:v>
      </x:c>
      <x:c r="F50" s="17" t="n">
        <x:f>IF(C50&lt;='Invoer'!$D$22,IF(C50='Invoer'!$D$22,D50,MIN(D50,MAX(0,IF('Invoer'!$D$23="linear",ROUND('Invoer'!$D$19/'Invoer'!$D$22,2),ROUND('Invoer'!$D$70-E50,2))))),0)</x:f>
        <x:v>532.83</x:v>
      </x:c>
      <x:c r="G50" s="10" t="n">
        <x:f>ROUND(E50+F50,2)</x:f>
        <x:v>579.98</x:v>
      </x:c>
      <x:c r="H50" s="10" t="n">
        <x:f>ROUND(D50-F50,2)</x:f>
        <x:v>8897.1</x:v>
      </x:c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</x:row>
    <x:row r="51" ht="22" customHeight="1">
      <x:c r="C51" s="2" t="n">
        <x:v>45</x:v>
      </x:c>
      <x:c r="D51" s="10" t="n">
        <x:f>H50</x:f>
        <x:v>8897.1</x:v>
      </x:c>
      <x:c r="E51" s="17" t="n">
        <x:f>IF(C51&lt;='Invoer'!$D$22,ROUND(D51*'Invoer'!$D$21/1200,2),0)</x:f>
        <x:v>44.49</x:v>
      </x:c>
      <x:c r="F51" s="17" t="n">
        <x:f>IF(C51&lt;='Invoer'!$D$22,IF(C51='Invoer'!$D$22,D51,MIN(D51,MAX(0,IF('Invoer'!$D$23="linear",ROUND('Invoer'!$D$19/'Invoer'!$D$22,2),ROUND('Invoer'!$D$70-E51,2))))),0)</x:f>
        <x:v>535.49</x:v>
      </x:c>
      <x:c r="G51" s="10" t="n">
        <x:f>ROUND(E51+F51,2)</x:f>
        <x:v>579.98</x:v>
      </x:c>
      <x:c r="H51" s="10" t="n">
        <x:f>ROUND(D51-F51,2)</x:f>
        <x:v>8361.61</x:v>
      </x:c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</x:row>
    <x:row r="52" ht="22" customHeight="1">
      <x:c r="C52" s="2" t="n">
        <x:v>46</x:v>
      </x:c>
      <x:c r="D52" s="10" t="n">
        <x:f>H51</x:f>
        <x:v>8361.61</x:v>
      </x:c>
      <x:c r="E52" s="17" t="n">
        <x:f>IF(C52&lt;='Invoer'!$D$22,ROUND(D52*'Invoer'!$D$21/1200,2),0)</x:f>
        <x:v>41.81</x:v>
      </x:c>
      <x:c r="F52" s="17" t="n">
        <x:f>IF(C52&lt;='Invoer'!$D$22,IF(C52='Invoer'!$D$22,D52,MIN(D52,MAX(0,IF('Invoer'!$D$23="linear",ROUND('Invoer'!$D$19/'Invoer'!$D$22,2),ROUND('Invoer'!$D$70-E52,2))))),0)</x:f>
        <x:v>538.17</x:v>
      </x:c>
      <x:c r="G52" s="10" t="n">
        <x:f>ROUND(E52+F52,2)</x:f>
        <x:v>579.98</x:v>
      </x:c>
      <x:c r="H52" s="10" t="n">
        <x:f>ROUND(D52-F52,2)</x:f>
        <x:v>7823.44</x:v>
      </x:c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</x:row>
    <x:row r="53" ht="22" customHeight="1">
      <x:c r="C53" s="2" t="n">
        <x:v>47</x:v>
      </x:c>
      <x:c r="D53" s="10" t="n">
        <x:f>H52</x:f>
        <x:v>7823.44</x:v>
      </x:c>
      <x:c r="E53" s="17" t="n">
        <x:f>IF(C53&lt;='Invoer'!$D$22,ROUND(D53*'Invoer'!$D$21/1200,2),0)</x:f>
        <x:v>39.12</x:v>
      </x:c>
      <x:c r="F53" s="17" t="n">
        <x:f>IF(C53&lt;='Invoer'!$D$22,IF(C53='Invoer'!$D$22,D53,MIN(D53,MAX(0,IF('Invoer'!$D$23="linear",ROUND('Invoer'!$D$19/'Invoer'!$D$22,2),ROUND('Invoer'!$D$70-E53,2))))),0)</x:f>
        <x:v>540.86</x:v>
      </x:c>
      <x:c r="G53" s="10" t="n">
        <x:f>ROUND(E53+F53,2)</x:f>
        <x:v>579.98</x:v>
      </x:c>
      <x:c r="H53" s="10" t="n">
        <x:f>ROUND(D53-F53,2)</x:f>
        <x:v>7282.58</x:v>
      </x:c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</x:row>
    <x:row r="54" ht="22" customHeight="1">
      <x:c r="C54" s="2" t="n">
        <x:v>48</x:v>
      </x:c>
      <x:c r="D54" s="10" t="n">
        <x:f>H53</x:f>
        <x:v>7282.58</x:v>
      </x:c>
      <x:c r="E54" s="17" t="n">
        <x:f>IF(C54&lt;='Invoer'!$D$22,ROUND(D54*'Invoer'!$D$21/1200,2),0)</x:f>
        <x:v>36.41</x:v>
      </x:c>
      <x:c r="F54" s="17" t="n">
        <x:f>IF(C54&lt;='Invoer'!$D$22,IF(C54='Invoer'!$D$22,D54,MIN(D54,MAX(0,IF('Invoer'!$D$23="linear",ROUND('Invoer'!$D$19/'Invoer'!$D$22,2),ROUND('Invoer'!$D$70-E54,2))))),0)</x:f>
        <x:v>543.57</x:v>
      </x:c>
      <x:c r="G54" s="10" t="n">
        <x:f>ROUND(E54+F54,2)</x:f>
        <x:v>579.98</x:v>
      </x:c>
      <x:c r="H54" s="10" t="n">
        <x:f>ROUND(D54-F54,2)</x:f>
        <x:v>6739.01</x:v>
      </x:c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</x:row>
    <x:row r="55" ht="22" customHeight="1">
      <x:c r="C55" s="2" t="n">
        <x:v>49</x:v>
      </x:c>
      <x:c r="D55" s="10" t="n">
        <x:f>H54</x:f>
        <x:v>6739.01</x:v>
      </x:c>
      <x:c r="E55" s="17" t="n">
        <x:f>IF(C55&lt;='Invoer'!$D$22,ROUND(D55*'Invoer'!$D$21/1200,2),0)</x:f>
        <x:v>33.7</x:v>
      </x:c>
      <x:c r="F55" s="17" t="n">
        <x:f>IF(C55&lt;='Invoer'!$D$22,IF(C55='Invoer'!$D$22,D55,MIN(D55,MAX(0,IF('Invoer'!$D$23="linear",ROUND('Invoer'!$D$19/'Invoer'!$D$22,2),ROUND('Invoer'!$D$70-E55,2))))),0)</x:f>
        <x:v>546.28</x:v>
      </x:c>
      <x:c r="G55" s="10" t="n">
        <x:f>ROUND(E55+F55,2)</x:f>
        <x:v>579.98</x:v>
      </x:c>
      <x:c r="H55" s="10" t="n">
        <x:f>ROUND(D55-F55,2)</x:f>
        <x:v>6192.73</x:v>
      </x:c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</x:row>
    <x:row r="56" ht="22" customHeight="1">
      <x:c r="C56" s="2" t="n">
        <x:v>50</x:v>
      </x:c>
      <x:c r="D56" s="10" t="n">
        <x:f>H55</x:f>
        <x:v>6192.73</x:v>
      </x:c>
      <x:c r="E56" s="17" t="n">
        <x:f>IF(C56&lt;='Invoer'!$D$22,ROUND(D56*'Invoer'!$D$21/1200,2),0)</x:f>
        <x:v>30.96</x:v>
      </x:c>
      <x:c r="F56" s="17" t="n">
        <x:f>IF(C56&lt;='Invoer'!$D$22,IF(C56='Invoer'!$D$22,D56,MIN(D56,MAX(0,IF('Invoer'!$D$23="linear",ROUND('Invoer'!$D$19/'Invoer'!$D$22,2),ROUND('Invoer'!$D$70-E56,2))))),0)</x:f>
        <x:v>549.02</x:v>
      </x:c>
      <x:c r="G56" s="10" t="n">
        <x:f>ROUND(E56+F56,2)</x:f>
        <x:v>579.98</x:v>
      </x:c>
      <x:c r="H56" s="10" t="n">
        <x:f>ROUND(D56-F56,2)</x:f>
        <x:v>5643.71</x:v>
      </x:c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</x:row>
    <x:row r="57" ht="22" customHeight="1">
      <x:c r="C57" s="2" t="n">
        <x:v>51</x:v>
      </x:c>
      <x:c r="D57" s="10" t="n">
        <x:f>H56</x:f>
        <x:v>5643.71</x:v>
      </x:c>
      <x:c r="E57" s="17" t="n">
        <x:f>IF(C57&lt;='Invoer'!$D$22,ROUND(D57*'Invoer'!$D$21/1200,2),0)</x:f>
        <x:v>28.22</x:v>
      </x:c>
      <x:c r="F57" s="17" t="n">
        <x:f>IF(C57&lt;='Invoer'!$D$22,IF(C57='Invoer'!$D$22,D57,MIN(D57,MAX(0,IF('Invoer'!$D$23="linear",ROUND('Invoer'!$D$19/'Invoer'!$D$22,2),ROUND('Invoer'!$D$70-E57,2))))),0)</x:f>
        <x:v>551.76</x:v>
      </x:c>
      <x:c r="G57" s="10" t="n">
        <x:f>ROUND(E57+F57,2)</x:f>
        <x:v>579.98</x:v>
      </x:c>
      <x:c r="H57" s="10" t="n">
        <x:f>ROUND(D57-F57,2)</x:f>
        <x:v>5091.95</x:v>
      </x:c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</x:row>
    <x:row r="58" ht="22" customHeight="1">
      <x:c r="C58" s="2" t="n">
        <x:v>52</x:v>
      </x:c>
      <x:c r="D58" s="10" t="n">
        <x:f>H57</x:f>
        <x:v>5091.95</x:v>
      </x:c>
      <x:c r="E58" s="17" t="n">
        <x:f>IF(C58&lt;='Invoer'!$D$22,ROUND(D58*'Invoer'!$D$21/1200,2),0)</x:f>
        <x:v>25.46</x:v>
      </x:c>
      <x:c r="F58" s="17" t="n">
        <x:f>IF(C58&lt;='Invoer'!$D$22,IF(C58='Invoer'!$D$22,D58,MIN(D58,MAX(0,IF('Invoer'!$D$23="linear",ROUND('Invoer'!$D$19/'Invoer'!$D$22,2),ROUND('Invoer'!$D$70-E58,2))))),0)</x:f>
        <x:v>554.52</x:v>
      </x:c>
      <x:c r="G58" s="10" t="n">
        <x:f>ROUND(E58+F58,2)</x:f>
        <x:v>579.98</x:v>
      </x:c>
      <x:c r="H58" s="10" t="n">
        <x:f>ROUND(D58-F58,2)</x:f>
        <x:v>4537.43</x:v>
      </x:c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</x:row>
    <x:row r="59" ht="22" customHeight="1">
      <x:c r="C59" s="2" t="n">
        <x:v>53</x:v>
      </x:c>
      <x:c r="D59" s="10" t="n">
        <x:f>H58</x:f>
        <x:v>4537.43</x:v>
      </x:c>
      <x:c r="E59" s="17" t="n">
        <x:f>IF(C59&lt;='Invoer'!$D$22,ROUND(D59*'Invoer'!$D$21/1200,2),0)</x:f>
        <x:v>22.69</x:v>
      </x:c>
      <x:c r="F59" s="17" t="n">
        <x:f>IF(C59&lt;='Invoer'!$D$22,IF(C59='Invoer'!$D$22,D59,MIN(D59,MAX(0,IF('Invoer'!$D$23="linear",ROUND('Invoer'!$D$19/'Invoer'!$D$22,2),ROUND('Invoer'!$D$70-E59,2))))),0)</x:f>
        <x:v>557.29</x:v>
      </x:c>
      <x:c r="G59" s="10" t="n">
        <x:f>ROUND(E59+F59,2)</x:f>
        <x:v>579.98</x:v>
      </x:c>
      <x:c r="H59" s="10" t="n">
        <x:f>ROUND(D59-F59,2)</x:f>
        <x:v>3980.14</x:v>
      </x:c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</x:row>
    <x:row r="60" ht="22" customHeight="1">
      <x:c r="C60" s="2" t="n">
        <x:v>54</x:v>
      </x:c>
      <x:c r="D60" s="10" t="n">
        <x:f>H59</x:f>
        <x:v>3980.14</x:v>
      </x:c>
      <x:c r="E60" s="17" t="n">
        <x:f>IF(C60&lt;='Invoer'!$D$22,ROUND(D60*'Invoer'!$D$21/1200,2),0)</x:f>
        <x:v>19.9</x:v>
      </x:c>
      <x:c r="F60" s="17" t="n">
        <x:f>IF(C60&lt;='Invoer'!$D$22,IF(C60='Invoer'!$D$22,D60,MIN(D60,MAX(0,IF('Invoer'!$D$23="linear",ROUND('Invoer'!$D$19/'Invoer'!$D$22,2),ROUND('Invoer'!$D$70-E60,2))))),0)</x:f>
        <x:v>560.08</x:v>
      </x:c>
      <x:c r="G60" s="10" t="n">
        <x:f>ROUND(E60+F60,2)</x:f>
        <x:v>579.98</x:v>
      </x:c>
      <x:c r="H60" s="10" t="n">
        <x:f>ROUND(D60-F60,2)</x:f>
        <x:v>3420.06</x:v>
      </x:c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</x:row>
    <x:row r="61" ht="22" customHeight="1">
      <x:c r="C61" s="2" t="n">
        <x:v>55</x:v>
      </x:c>
      <x:c r="D61" s="10" t="n">
        <x:f>H60</x:f>
        <x:v>3420.06</x:v>
      </x:c>
      <x:c r="E61" s="17" t="n">
        <x:f>IF(C61&lt;='Invoer'!$D$22,ROUND(D61*'Invoer'!$D$21/1200,2),0)</x:f>
        <x:v>17.1</x:v>
      </x:c>
      <x:c r="F61" s="17" t="n">
        <x:f>IF(C61&lt;='Invoer'!$D$22,IF(C61='Invoer'!$D$22,D61,MIN(D61,MAX(0,IF('Invoer'!$D$23="linear",ROUND('Invoer'!$D$19/'Invoer'!$D$22,2),ROUND('Invoer'!$D$70-E61,2))))),0)</x:f>
        <x:v>562.88</x:v>
      </x:c>
      <x:c r="G61" s="10" t="n">
        <x:f>ROUND(E61+F61,2)</x:f>
        <x:v>579.98</x:v>
      </x:c>
      <x:c r="H61" s="10" t="n">
        <x:f>ROUND(D61-F61,2)</x:f>
        <x:v>2857.18</x:v>
      </x:c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</x:row>
    <x:row r="62" ht="22" customHeight="1">
      <x:c r="C62" s="2" t="n">
        <x:v>56</x:v>
      </x:c>
      <x:c r="D62" s="10" t="n">
        <x:f>H61</x:f>
        <x:v>2857.18</x:v>
      </x:c>
      <x:c r="E62" s="17" t="n">
        <x:f>IF(C62&lt;='Invoer'!$D$22,ROUND(D62*'Invoer'!$D$21/1200,2),0)</x:f>
        <x:v>14.29</x:v>
      </x:c>
      <x:c r="F62" s="17" t="n">
        <x:f>IF(C62&lt;='Invoer'!$D$22,IF(C62='Invoer'!$D$22,D62,MIN(D62,MAX(0,IF('Invoer'!$D$23="linear",ROUND('Invoer'!$D$19/'Invoer'!$D$22,2),ROUND('Invoer'!$D$70-E62,2))))),0)</x:f>
        <x:v>565.69</x:v>
      </x:c>
      <x:c r="G62" s="10" t="n">
        <x:f>ROUND(E62+F62,2)</x:f>
        <x:v>579.98</x:v>
      </x:c>
      <x:c r="H62" s="10" t="n">
        <x:f>ROUND(D62-F62,2)</x:f>
        <x:v>2291.49</x:v>
      </x:c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</x:row>
    <x:row r="63" ht="22" customHeight="1">
      <x:c r="C63" s="2" t="n">
        <x:v>57</x:v>
      </x:c>
      <x:c r="D63" s="10" t="n">
        <x:f>H62</x:f>
        <x:v>2291.49</x:v>
      </x:c>
      <x:c r="E63" s="17" t="n">
        <x:f>IF(C63&lt;='Invoer'!$D$22,ROUND(D63*'Invoer'!$D$21/1200,2),0)</x:f>
        <x:v>11.46</x:v>
      </x:c>
      <x:c r="F63" s="17" t="n">
        <x:f>IF(C63&lt;='Invoer'!$D$22,IF(C63='Invoer'!$D$22,D63,MIN(D63,MAX(0,IF('Invoer'!$D$23="linear",ROUND('Invoer'!$D$19/'Invoer'!$D$22,2),ROUND('Invoer'!$D$70-E63,2))))),0)</x:f>
        <x:v>568.52</x:v>
      </x:c>
      <x:c r="G63" s="10" t="n">
        <x:f>ROUND(E63+F63,2)</x:f>
        <x:v>579.98</x:v>
      </x:c>
      <x:c r="H63" s="10" t="n">
        <x:f>ROUND(D63-F63,2)</x:f>
        <x:v>1722.97</x:v>
      </x:c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</x:row>
    <x:row r="64" ht="22" customHeight="1">
      <x:c r="C64" s="2" t="n">
        <x:v>58</x:v>
      </x:c>
      <x:c r="D64" s="10" t="n">
        <x:f>H63</x:f>
        <x:v>1722.97</x:v>
      </x:c>
      <x:c r="E64" s="17" t="n">
        <x:f>IF(C64&lt;='Invoer'!$D$22,ROUND(D64*'Invoer'!$D$21/1200,2),0)</x:f>
        <x:v>8.61</x:v>
      </x:c>
      <x:c r="F64" s="17" t="n">
        <x:f>IF(C64&lt;='Invoer'!$D$22,IF(C64='Invoer'!$D$22,D64,MIN(D64,MAX(0,IF('Invoer'!$D$23="linear",ROUND('Invoer'!$D$19/'Invoer'!$D$22,2),ROUND('Invoer'!$D$70-E64,2))))),0)</x:f>
        <x:v>571.37</x:v>
      </x:c>
      <x:c r="G64" s="10" t="n">
        <x:f>ROUND(E64+F64,2)</x:f>
        <x:v>579.98</x:v>
      </x:c>
      <x:c r="H64" s="10" t="n">
        <x:f>ROUND(D64-F64,2)</x:f>
        <x:v>1151.6</x:v>
      </x:c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</x:row>
    <x:row r="65" ht="22" customHeight="1">
      <x:c r="C65" s="2" t="n">
        <x:v>59</x:v>
      </x:c>
      <x:c r="D65" s="10" t="n">
        <x:f>H64</x:f>
        <x:v>1151.6</x:v>
      </x:c>
      <x:c r="E65" s="17" t="n">
        <x:f>IF(C65&lt;='Invoer'!$D$22,ROUND(D65*'Invoer'!$D$21/1200,2),0)</x:f>
        <x:v>5.76</x:v>
      </x:c>
      <x:c r="F65" s="17" t="n">
        <x:f>IF(C65&lt;='Invoer'!$D$22,IF(C65='Invoer'!$D$22,D65,MIN(D65,MAX(0,IF('Invoer'!$D$23="linear",ROUND('Invoer'!$D$19/'Invoer'!$D$22,2),ROUND('Invoer'!$D$70-E65,2))))),0)</x:f>
        <x:v>574.22</x:v>
      </x:c>
      <x:c r="G65" s="10" t="n">
        <x:f>ROUND(E65+F65,2)</x:f>
        <x:v>579.98</x:v>
      </x:c>
      <x:c r="H65" s="10" t="n">
        <x:f>ROUND(D65-F65,2)</x:f>
        <x:v>577.38</x:v>
      </x:c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</x:row>
    <x:row r="66" ht="22" customHeight="1">
      <x:c r="C66" s="2" t="n">
        <x:v>60</x:v>
      </x:c>
      <x:c r="D66" s="10" t="n">
        <x:f>H65</x:f>
        <x:v>577.38</x:v>
      </x:c>
      <x:c r="E66" s="17" t="n">
        <x:f>IF(C66&lt;='Invoer'!$D$22,ROUND(D66*'Invoer'!$D$21/1200,2),0)</x:f>
        <x:v>2.89</x:v>
      </x:c>
      <x:c r="F66" s="17" t="n">
        <x:f>IF(C66&lt;='Invoer'!$D$22,IF(C66='Invoer'!$D$22,D66,MIN(D66,MAX(0,IF('Invoer'!$D$23="linear",ROUND('Invoer'!$D$19/'Invoer'!$D$22,2),ROUND('Invoer'!$D$70-E66,2))))),0)</x:f>
        <x:v>577.38</x:v>
      </x:c>
      <x:c r="G66" s="10" t="n">
        <x:f>ROUND(E66+F66,2)</x:f>
        <x:v>580.27</x:v>
      </x:c>
      <x:c r="H66" s="10" t="n">
        <x:f>ROUND(D66-F66,2)</x:f>
        <x:v>0</x:v>
      </x:c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</x:row>
    <x:row r="67" ht="22" customHeight="1">
      <x:c r="C67" s="2" t="n">
        <x:v>61</x:v>
      </x:c>
      <x:c r="D67" s="10" t="n">
        <x:f>H66</x:f>
        <x:v>0</x:v>
      </x:c>
      <x:c r="E67" s="17" t="n">
        <x:f>IF(C67&lt;='Invoer'!$D$22,ROUND(D67*'Invoer'!$D$21/1200,2),0)</x:f>
        <x:v>0</x:v>
      </x:c>
      <x:c r="F67" s="17" t="n">
        <x:f>IF(C67&lt;='Invoer'!$D$22,IF(C67='Invoer'!$D$22,D67,MIN(D67,MAX(0,IF('Invoer'!$D$23="linear",ROUND('Invoer'!$D$19/'Invoer'!$D$22,2),ROUND('Invoer'!$D$70-E67,2))))),0)</x:f>
        <x:v>0</x:v>
      </x:c>
      <x:c r="G67" s="10" t="n">
        <x:f>ROUND(E67+F67,2)</x:f>
        <x:v>0</x:v>
      </x:c>
      <x:c r="H67" s="10" t="n">
        <x:f>ROUND(D67-F67,2)</x:f>
        <x:v>0</x:v>
      </x:c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</x:row>
    <x:row r="68" ht="22" customHeight="1">
      <x:c r="C68" s="2" t="n">
        <x:v>62</x:v>
      </x:c>
      <x:c r="D68" s="10" t="n">
        <x:f>H67</x:f>
        <x:v>0</x:v>
      </x:c>
      <x:c r="E68" s="17" t="n">
        <x:f>IF(C68&lt;='Invoer'!$D$22,ROUND(D68*'Invoer'!$D$21/1200,2),0)</x:f>
        <x:v>0</x:v>
      </x:c>
      <x:c r="F68" s="17" t="n">
        <x:f>IF(C68&lt;='Invoer'!$D$22,IF(C68='Invoer'!$D$22,D68,MIN(D68,MAX(0,IF('Invoer'!$D$23="linear",ROUND('Invoer'!$D$19/'Invoer'!$D$22,2),ROUND('Invoer'!$D$70-E68,2))))),0)</x:f>
        <x:v>0</x:v>
      </x:c>
      <x:c r="G68" s="10" t="n">
        <x:f>ROUND(E68+F68,2)</x:f>
        <x:v>0</x:v>
      </x:c>
      <x:c r="H68" s="10" t="n">
        <x:f>ROUND(D68-F68,2)</x:f>
        <x:v>0</x:v>
      </x:c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</x:row>
    <x:row r="69" ht="22" customHeight="1">
      <x:c r="C69" s="2" t="n">
        <x:v>63</x:v>
      </x:c>
      <x:c r="D69" s="10" t="n">
        <x:f>H68</x:f>
        <x:v>0</x:v>
      </x:c>
      <x:c r="E69" s="17" t="n">
        <x:f>IF(C69&lt;='Invoer'!$D$22,ROUND(D69*'Invoer'!$D$21/1200,2),0)</x:f>
        <x:v>0</x:v>
      </x:c>
      <x:c r="F69" s="17" t="n">
        <x:f>IF(C69&lt;='Invoer'!$D$22,IF(C69='Invoer'!$D$22,D69,MIN(D69,MAX(0,IF('Invoer'!$D$23="linear",ROUND('Invoer'!$D$19/'Invoer'!$D$22,2),ROUND('Invoer'!$D$70-E69,2))))),0)</x:f>
        <x:v>0</x:v>
      </x:c>
      <x:c r="G69" s="10" t="n">
        <x:f>ROUND(E69+F69,2)</x:f>
        <x:v>0</x:v>
      </x:c>
      <x:c r="H69" s="10" t="n">
        <x:f>ROUND(D69-F69,2)</x:f>
        <x:v>0</x:v>
      </x:c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</x:row>
    <x:row r="70" ht="22" customHeight="1">
      <x:c r="C70" s="2" t="n">
        <x:v>64</x:v>
      </x:c>
      <x:c r="D70" s="10" t="n">
        <x:f>H69</x:f>
        <x:v>0</x:v>
      </x:c>
      <x:c r="E70" s="17" t="n">
        <x:f>IF(C70&lt;='Invoer'!$D$22,ROUND(D70*'Invoer'!$D$21/1200,2),0)</x:f>
        <x:v>0</x:v>
      </x:c>
      <x:c r="F70" s="17" t="n">
        <x:f>IF(C70&lt;='Invoer'!$D$22,IF(C70='Invoer'!$D$22,D70,MIN(D70,MAX(0,IF('Invoer'!$D$23="linear",ROUND('Invoer'!$D$19/'Invoer'!$D$22,2),ROUND('Invoer'!$D$70-E70,2))))),0)</x:f>
        <x:v>0</x:v>
      </x:c>
      <x:c r="G70" s="10" t="n">
        <x:f>ROUND(E70+F70,2)</x:f>
        <x:v>0</x:v>
      </x:c>
      <x:c r="H70" s="10" t="n">
        <x:f>ROUND(D70-F70,2)</x:f>
        <x:v>0</x:v>
      </x:c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</x:row>
    <x:row r="71" ht="22" customHeight="1">
      <x:c r="C71" s="2" t="n">
        <x:v>65</x:v>
      </x:c>
      <x:c r="D71" s="10" t="n">
        <x:f>H70</x:f>
        <x:v>0</x:v>
      </x:c>
      <x:c r="E71" s="17" t="n">
        <x:f>IF(C71&lt;='Invoer'!$D$22,ROUND(D71*'Invoer'!$D$21/1200,2),0)</x:f>
        <x:v>0</x:v>
      </x:c>
      <x:c r="F71" s="17" t="n">
        <x:f>IF(C71&lt;='Invoer'!$D$22,IF(C71='Invoer'!$D$22,D71,MIN(D71,MAX(0,IF('Invoer'!$D$23="linear",ROUND('Invoer'!$D$19/'Invoer'!$D$22,2),ROUND('Invoer'!$D$70-E71,2))))),0)</x:f>
        <x:v>0</x:v>
      </x:c>
      <x:c r="G71" s="10" t="n">
        <x:f>ROUND(E71+F71,2)</x:f>
        <x:v>0</x:v>
      </x:c>
      <x:c r="H71" s="10" t="n">
        <x:f>ROUND(D71-F71,2)</x:f>
        <x:v>0</x:v>
      </x:c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</x:row>
    <x:row r="72" ht="22" customHeight="1">
      <x:c r="C72" s="2" t="n">
        <x:v>66</x:v>
      </x:c>
      <x:c r="D72" s="10" t="n">
        <x:f>H71</x:f>
        <x:v>0</x:v>
      </x:c>
      <x:c r="E72" s="17" t="n">
        <x:f>IF(C72&lt;='Invoer'!$D$22,ROUND(D72*'Invoer'!$D$21/1200,2),0)</x:f>
        <x:v>0</x:v>
      </x:c>
      <x:c r="F72" s="17" t="n">
        <x:f>IF(C72&lt;='Invoer'!$D$22,IF(C72='Invoer'!$D$22,D72,MIN(D72,MAX(0,IF('Invoer'!$D$23="linear",ROUND('Invoer'!$D$19/'Invoer'!$D$22,2),ROUND('Invoer'!$D$70-E72,2))))),0)</x:f>
        <x:v>0</x:v>
      </x:c>
      <x:c r="G72" s="10" t="n">
        <x:f>ROUND(E72+F72,2)</x:f>
        <x:v>0</x:v>
      </x:c>
      <x:c r="H72" s="10" t="n">
        <x:f>ROUND(D72-F72,2)</x:f>
        <x:v>0</x:v>
      </x:c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</x:row>
    <x:row r="73" ht="22" customHeight="1">
      <x:c r="C73" s="2" t="n">
        <x:v>67</x:v>
      </x:c>
      <x:c r="D73" s="10" t="n">
        <x:f>H72</x:f>
        <x:v>0</x:v>
      </x:c>
      <x:c r="E73" s="17" t="n">
        <x:f>IF(C73&lt;='Invoer'!$D$22,ROUND(D73*'Invoer'!$D$21/1200,2),0)</x:f>
        <x:v>0</x:v>
      </x:c>
      <x:c r="F73" s="17" t="n">
        <x:f>IF(C73&lt;='Invoer'!$D$22,IF(C73='Invoer'!$D$22,D73,MIN(D73,MAX(0,IF('Invoer'!$D$23="linear",ROUND('Invoer'!$D$19/'Invoer'!$D$22,2),ROUND('Invoer'!$D$70-E73,2))))),0)</x:f>
        <x:v>0</x:v>
      </x:c>
      <x:c r="G73" s="10" t="n">
        <x:f>ROUND(E73+F73,2)</x:f>
        <x:v>0</x:v>
      </x:c>
      <x:c r="H73" s="10" t="n">
        <x:f>ROUND(D73-F73,2)</x:f>
        <x:v>0</x:v>
      </x:c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</x:row>
    <x:row r="74" ht="22" customHeight="1">
      <x:c r="C74" s="2" t="n">
        <x:v>68</x:v>
      </x:c>
      <x:c r="D74" s="10" t="n">
        <x:f>H73</x:f>
        <x:v>0</x:v>
      </x:c>
      <x:c r="E74" s="17" t="n">
        <x:f>IF(C74&lt;='Invoer'!$D$22,ROUND(D74*'Invoer'!$D$21/1200,2),0)</x:f>
        <x:v>0</x:v>
      </x:c>
      <x:c r="F74" s="17" t="n">
        <x:f>IF(C74&lt;='Invoer'!$D$22,IF(C74='Invoer'!$D$22,D74,MIN(D74,MAX(0,IF('Invoer'!$D$23="linear",ROUND('Invoer'!$D$19/'Invoer'!$D$22,2),ROUND('Invoer'!$D$70-E74,2))))),0)</x:f>
        <x:v>0</x:v>
      </x:c>
      <x:c r="G74" s="10" t="n">
        <x:f>ROUND(E74+F74,2)</x:f>
        <x:v>0</x:v>
      </x:c>
      <x:c r="H74" s="10" t="n">
        <x:f>ROUND(D74-F74,2)</x:f>
        <x:v>0</x:v>
      </x:c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</x:row>
    <x:row r="75" ht="22" customHeight="1">
      <x:c r="C75" s="2" t="n">
        <x:v>69</x:v>
      </x:c>
      <x:c r="D75" s="10" t="n">
        <x:f>H74</x:f>
        <x:v>0</x:v>
      </x:c>
      <x:c r="E75" s="17" t="n">
        <x:f>IF(C75&lt;='Invoer'!$D$22,ROUND(D75*'Invoer'!$D$21/1200,2),0)</x:f>
        <x:v>0</x:v>
      </x:c>
      <x:c r="F75" s="17" t="n">
        <x:f>IF(C75&lt;='Invoer'!$D$22,IF(C75='Invoer'!$D$22,D75,MIN(D75,MAX(0,IF('Invoer'!$D$23="linear",ROUND('Invoer'!$D$19/'Invoer'!$D$22,2),ROUND('Invoer'!$D$70-E75,2))))),0)</x:f>
        <x:v>0</x:v>
      </x:c>
      <x:c r="G75" s="10" t="n">
        <x:f>ROUND(E75+F75,2)</x:f>
        <x:v>0</x:v>
      </x:c>
      <x:c r="H75" s="10" t="n">
        <x:f>ROUND(D75-F75,2)</x:f>
        <x:v>0</x:v>
      </x:c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</x:row>
    <x:row r="76">
      <x:c r="C76" t="n">
        <x:v>70</x:v>
      </x:c>
      <x:c r="D76" s="18" t="n">
        <x:f>H75</x:f>
        <x:v>0</x:v>
      </x:c>
      <x:c r="E76" s="19" t="n">
        <x:f>IF(C76&lt;='Invoer'!$D$22,ROUND(D76*'Invoer'!$D$21/1200,2),0)</x:f>
        <x:v>0</x:v>
      </x:c>
      <x:c r="F76" s="19" t="n">
        <x:f>IF(C76&lt;='Invoer'!$D$22,IF(C76='Invoer'!$D$22,D76,MIN(D76,MAX(0,IF('Invoer'!$D$23="linear",ROUND('Invoer'!$D$19/'Invoer'!$D$22,2),ROUND('Invoer'!$D$70-E76,2))))),0)</x:f>
        <x:v>0</x:v>
      </x:c>
      <x:c r="G76" s="18" t="n">
        <x:f>ROUND(E76+F76,2)</x:f>
        <x:v>0</x:v>
      </x:c>
      <x:c r="H76" s="18" t="n">
        <x:f>ROUND(D76-F76,2)</x:f>
        <x:v>0</x:v>
      </x:c>
    </x:row>
    <x:row r="77">
      <x:c r="C77" t="n">
        <x:v>71</x:v>
      </x:c>
      <x:c r="D77" s="18" t="n">
        <x:f>H76</x:f>
        <x:v>0</x:v>
      </x:c>
      <x:c r="E77" s="19" t="n">
        <x:f>IF(C77&lt;='Invoer'!$D$22,ROUND(D77*'Invoer'!$D$21/1200,2),0)</x:f>
        <x:v>0</x:v>
      </x:c>
      <x:c r="F77" s="19" t="n">
        <x:f>IF(C77&lt;='Invoer'!$D$22,IF(C77='Invoer'!$D$22,D77,MIN(D77,MAX(0,IF('Invoer'!$D$23="linear",ROUND('Invoer'!$D$19/'Invoer'!$D$22,2),ROUND('Invoer'!$D$70-E77,2))))),0)</x:f>
        <x:v>0</x:v>
      </x:c>
      <x:c r="G77" s="18" t="n">
        <x:f>ROUND(E77+F77,2)</x:f>
        <x:v>0</x:v>
      </x:c>
      <x:c r="H77" s="18" t="n">
        <x:f>ROUND(D77-F77,2)</x:f>
        <x:v>0</x:v>
      </x:c>
    </x:row>
    <x:row r="78">
      <x:c r="C78" t="n">
        <x:v>72</x:v>
      </x:c>
      <x:c r="D78" s="18" t="n">
        <x:f>H77</x:f>
        <x:v>0</x:v>
      </x:c>
      <x:c r="E78" s="19" t="n">
        <x:f>IF(C78&lt;='Invoer'!$D$22,ROUND(D78*'Invoer'!$D$21/1200,2),0)</x:f>
        <x:v>0</x:v>
      </x:c>
      <x:c r="F78" s="19" t="n">
        <x:f>IF(C78&lt;='Invoer'!$D$22,IF(C78='Invoer'!$D$22,D78,MIN(D78,MAX(0,IF('Invoer'!$D$23="linear",ROUND('Invoer'!$D$19/'Invoer'!$D$22,2),ROUND('Invoer'!$D$70-E78,2))))),0)</x:f>
        <x:v>0</x:v>
      </x:c>
      <x:c r="G78" s="18" t="n">
        <x:f>ROUND(E78+F78,2)</x:f>
        <x:v>0</x:v>
      </x:c>
      <x:c r="H78" s="18" t="n">
        <x:f>ROUND(D78-F78,2)</x:f>
        <x:v>0</x:v>
      </x:c>
    </x:row>
    <x:row r="79">
      <x:c r="C79" t="n">
        <x:v>73</x:v>
      </x:c>
      <x:c r="D79" s="18" t="n">
        <x:f>H78</x:f>
        <x:v>0</x:v>
      </x:c>
      <x:c r="E79" s="19" t="n">
        <x:f>IF(C79&lt;='Invoer'!$D$22,ROUND(D79*'Invoer'!$D$21/1200,2),0)</x:f>
        <x:v>0</x:v>
      </x:c>
      <x:c r="F79" s="19" t="n">
        <x:f>IF(C79&lt;='Invoer'!$D$22,IF(C79='Invoer'!$D$22,D79,MIN(D79,MAX(0,IF('Invoer'!$D$23="linear",ROUND('Invoer'!$D$19/'Invoer'!$D$22,2),ROUND('Invoer'!$D$70-E79,2))))),0)</x:f>
        <x:v>0</x:v>
      </x:c>
      <x:c r="G79" s="18" t="n">
        <x:f>ROUND(E79+F79,2)</x:f>
        <x:v>0</x:v>
      </x:c>
      <x:c r="H79" s="18" t="n">
        <x:f>ROUND(D79-F79,2)</x:f>
        <x:v>0</x:v>
      </x:c>
    </x:row>
    <x:row r="80">
      <x:c r="C80" t="n">
        <x:v>74</x:v>
      </x:c>
      <x:c r="D80" s="18" t="n">
        <x:f>H79</x:f>
        <x:v>0</x:v>
      </x:c>
      <x:c r="E80" s="19" t="n">
        <x:f>IF(C80&lt;='Invoer'!$D$22,ROUND(D80*'Invoer'!$D$21/1200,2),0)</x:f>
        <x:v>0</x:v>
      </x:c>
      <x:c r="F80" s="19" t="n">
        <x:f>IF(C80&lt;='Invoer'!$D$22,IF(C80='Invoer'!$D$22,D80,MIN(D80,MAX(0,IF('Invoer'!$D$23="linear",ROUND('Invoer'!$D$19/'Invoer'!$D$22,2),ROUND('Invoer'!$D$70-E80,2))))),0)</x:f>
        <x:v>0</x:v>
      </x:c>
      <x:c r="G80" s="18" t="n">
        <x:f>ROUND(E80+F80,2)</x:f>
        <x:v>0</x:v>
      </x:c>
      <x:c r="H80" s="18" t="n">
        <x:f>ROUND(D80-F80,2)</x:f>
        <x:v>0</x:v>
      </x:c>
    </x:row>
    <x:row r="81">
      <x:c r="C81" t="n">
        <x:v>75</x:v>
      </x:c>
      <x:c r="D81" s="18" t="n">
        <x:f>H80</x:f>
        <x:v>0</x:v>
      </x:c>
      <x:c r="E81" s="19" t="n">
        <x:f>IF(C81&lt;='Invoer'!$D$22,ROUND(D81*'Invoer'!$D$21/1200,2),0)</x:f>
        <x:v>0</x:v>
      </x:c>
      <x:c r="F81" s="19" t="n">
        <x:f>IF(C81&lt;='Invoer'!$D$22,IF(C81='Invoer'!$D$22,D81,MIN(D81,MAX(0,IF('Invoer'!$D$23="linear",ROUND('Invoer'!$D$19/'Invoer'!$D$22,2),ROUND('Invoer'!$D$70-E81,2))))),0)</x:f>
        <x:v>0</x:v>
      </x:c>
      <x:c r="G81" s="18" t="n">
        <x:f>ROUND(E81+F81,2)</x:f>
        <x:v>0</x:v>
      </x:c>
      <x:c r="H81" s="18" t="n">
        <x:f>ROUND(D81-F81,2)</x:f>
        <x:v>0</x:v>
      </x:c>
    </x:row>
    <x:row r="82">
      <x:c r="C82" t="n">
        <x:v>76</x:v>
      </x:c>
      <x:c r="D82" s="18" t="n">
        <x:f>H81</x:f>
        <x:v>0</x:v>
      </x:c>
      <x:c r="E82" s="19" t="n">
        <x:f>IF(C82&lt;='Invoer'!$D$22,ROUND(D82*'Invoer'!$D$21/1200,2),0)</x:f>
        <x:v>0</x:v>
      </x:c>
      <x:c r="F82" s="19" t="n">
        <x:f>IF(C82&lt;='Invoer'!$D$22,IF(C82='Invoer'!$D$22,D82,MIN(D82,MAX(0,IF('Invoer'!$D$23="linear",ROUND('Invoer'!$D$19/'Invoer'!$D$22,2),ROUND('Invoer'!$D$70-E82,2))))),0)</x:f>
        <x:v>0</x:v>
      </x:c>
      <x:c r="G82" s="18" t="n">
        <x:f>ROUND(E82+F82,2)</x:f>
        <x:v>0</x:v>
      </x:c>
      <x:c r="H82" s="18" t="n">
        <x:f>ROUND(D82-F82,2)</x:f>
        <x:v>0</x:v>
      </x:c>
    </x:row>
    <x:row r="83">
      <x:c r="C83" t="n">
        <x:v>77</x:v>
      </x:c>
      <x:c r="D83" s="18" t="n">
        <x:f>H82</x:f>
        <x:v>0</x:v>
      </x:c>
      <x:c r="E83" s="19" t="n">
        <x:f>IF(C83&lt;='Invoer'!$D$22,ROUND(D83*'Invoer'!$D$21/1200,2),0)</x:f>
        <x:v>0</x:v>
      </x:c>
      <x:c r="F83" s="19" t="n">
        <x:f>IF(C83&lt;='Invoer'!$D$22,IF(C83='Invoer'!$D$22,D83,MIN(D83,MAX(0,IF('Invoer'!$D$23="linear",ROUND('Invoer'!$D$19/'Invoer'!$D$22,2),ROUND('Invoer'!$D$70-E83,2))))),0)</x:f>
        <x:v>0</x:v>
      </x:c>
      <x:c r="G83" s="18" t="n">
        <x:f>ROUND(E83+F83,2)</x:f>
        <x:v>0</x:v>
      </x:c>
      <x:c r="H83" s="18" t="n">
        <x:f>ROUND(D83-F83,2)</x:f>
        <x:v>0</x:v>
      </x:c>
    </x:row>
    <x:row r="84">
      <x:c r="C84" t="n">
        <x:v>78</x:v>
      </x:c>
      <x:c r="D84" s="18" t="n">
        <x:f>H83</x:f>
        <x:v>0</x:v>
      </x:c>
      <x:c r="E84" s="19" t="n">
        <x:f>IF(C84&lt;='Invoer'!$D$22,ROUND(D84*'Invoer'!$D$21/1200,2),0)</x:f>
        <x:v>0</x:v>
      </x:c>
      <x:c r="F84" s="19" t="n">
        <x:f>IF(C84&lt;='Invoer'!$D$22,IF(C84='Invoer'!$D$22,D84,MIN(D84,MAX(0,IF('Invoer'!$D$23="linear",ROUND('Invoer'!$D$19/'Invoer'!$D$22,2),ROUND('Invoer'!$D$70-E84,2))))),0)</x:f>
        <x:v>0</x:v>
      </x:c>
      <x:c r="G84" s="18" t="n">
        <x:f>ROUND(E84+F84,2)</x:f>
        <x:v>0</x:v>
      </x:c>
      <x:c r="H84" s="18" t="n">
        <x:f>ROUND(D84-F84,2)</x:f>
        <x:v>0</x:v>
      </x:c>
    </x:row>
    <x:row r="85">
      <x:c r="C85" t="n">
        <x:v>79</x:v>
      </x:c>
      <x:c r="D85" s="18" t="n">
        <x:f>H84</x:f>
        <x:v>0</x:v>
      </x:c>
      <x:c r="E85" s="19" t="n">
        <x:f>IF(C85&lt;='Invoer'!$D$22,ROUND(D85*'Invoer'!$D$21/1200,2),0)</x:f>
        <x:v>0</x:v>
      </x:c>
      <x:c r="F85" s="19" t="n">
        <x:f>IF(C85&lt;='Invoer'!$D$22,IF(C85='Invoer'!$D$22,D85,MIN(D85,MAX(0,IF('Invoer'!$D$23="linear",ROUND('Invoer'!$D$19/'Invoer'!$D$22,2),ROUND('Invoer'!$D$70-E85,2))))),0)</x:f>
        <x:v>0</x:v>
      </x:c>
      <x:c r="G85" s="18" t="n">
        <x:f>ROUND(E85+F85,2)</x:f>
        <x:v>0</x:v>
      </x:c>
      <x:c r="H85" s="18" t="n">
        <x:f>ROUND(D85-F85,2)</x:f>
        <x:v>0</x:v>
      </x:c>
    </x:row>
    <x:row r="86">
      <x:c r="C86" t="n">
        <x:v>80</x:v>
      </x:c>
      <x:c r="D86" s="18" t="n">
        <x:f>H85</x:f>
        <x:v>0</x:v>
      </x:c>
      <x:c r="E86" s="19" t="n">
        <x:f>IF(C86&lt;='Invoer'!$D$22,ROUND(D86*'Invoer'!$D$21/1200,2),0)</x:f>
        <x:v>0</x:v>
      </x:c>
      <x:c r="F86" s="19" t="n">
        <x:f>IF(C86&lt;='Invoer'!$D$22,IF(C86='Invoer'!$D$22,D86,MIN(D86,MAX(0,IF('Invoer'!$D$23="linear",ROUND('Invoer'!$D$19/'Invoer'!$D$22,2),ROUND('Invoer'!$D$70-E86,2))))),0)</x:f>
        <x:v>0</x:v>
      </x:c>
      <x:c r="G86" s="18" t="n">
        <x:f>ROUND(E86+F86,2)</x:f>
        <x:v>0</x:v>
      </x:c>
      <x:c r="H86" s="18" t="n">
        <x:f>ROUND(D86-F86,2)</x:f>
        <x:v>0</x:v>
      </x:c>
    </x:row>
    <x:row r="87">
      <x:c r="C87" t="n">
        <x:v>81</x:v>
      </x:c>
      <x:c r="D87" s="18" t="n">
        <x:f>H86</x:f>
        <x:v>0</x:v>
      </x:c>
      <x:c r="E87" s="19" t="n">
        <x:f>IF(C87&lt;='Invoer'!$D$22,ROUND(D87*'Invoer'!$D$21/1200,2),0)</x:f>
        <x:v>0</x:v>
      </x:c>
      <x:c r="F87" s="19" t="n">
        <x:f>IF(C87&lt;='Invoer'!$D$22,IF(C87='Invoer'!$D$22,D87,MIN(D87,MAX(0,IF('Invoer'!$D$23="linear",ROUND('Invoer'!$D$19/'Invoer'!$D$22,2),ROUND('Invoer'!$D$70-E87,2))))),0)</x:f>
        <x:v>0</x:v>
      </x:c>
      <x:c r="G87" s="18" t="n">
        <x:f>ROUND(E87+F87,2)</x:f>
        <x:v>0</x:v>
      </x:c>
      <x:c r="H87" s="18" t="n">
        <x:f>ROUND(D87-F87,2)</x:f>
        <x:v>0</x:v>
      </x:c>
    </x:row>
    <x:row r="88">
      <x:c r="C88" t="n">
        <x:v>82</x:v>
      </x:c>
      <x:c r="D88" s="18" t="n">
        <x:f>H87</x:f>
        <x:v>0</x:v>
      </x:c>
      <x:c r="E88" s="19" t="n">
        <x:f>IF(C88&lt;='Invoer'!$D$22,ROUND(D88*'Invoer'!$D$21/1200,2),0)</x:f>
        <x:v>0</x:v>
      </x:c>
      <x:c r="F88" s="19" t="n">
        <x:f>IF(C88&lt;='Invoer'!$D$22,IF(C88='Invoer'!$D$22,D88,MIN(D88,MAX(0,IF('Invoer'!$D$23="linear",ROUND('Invoer'!$D$19/'Invoer'!$D$22,2),ROUND('Invoer'!$D$70-E88,2))))),0)</x:f>
        <x:v>0</x:v>
      </x:c>
      <x:c r="G88" s="18" t="n">
        <x:f>ROUND(E88+F88,2)</x:f>
        <x:v>0</x:v>
      </x:c>
      <x:c r="H88" s="18" t="n">
        <x:f>ROUND(D88-F88,2)</x:f>
        <x:v>0</x:v>
      </x:c>
    </x:row>
    <x:row r="89">
      <x:c r="C89" t="n">
        <x:v>83</x:v>
      </x:c>
      <x:c r="D89" s="18" t="n">
        <x:f>H88</x:f>
        <x:v>0</x:v>
      </x:c>
      <x:c r="E89" s="19" t="n">
        <x:f>IF(C89&lt;='Invoer'!$D$22,ROUND(D89*'Invoer'!$D$21/1200,2),0)</x:f>
        <x:v>0</x:v>
      </x:c>
      <x:c r="F89" s="19" t="n">
        <x:f>IF(C89&lt;='Invoer'!$D$22,IF(C89='Invoer'!$D$22,D89,MIN(D89,MAX(0,IF('Invoer'!$D$23="linear",ROUND('Invoer'!$D$19/'Invoer'!$D$22,2),ROUND('Invoer'!$D$70-E89,2))))),0)</x:f>
        <x:v>0</x:v>
      </x:c>
      <x:c r="G89" s="18" t="n">
        <x:f>ROUND(E89+F89,2)</x:f>
        <x:v>0</x:v>
      </x:c>
      <x:c r="H89" s="18" t="n">
        <x:f>ROUND(D89-F89,2)</x:f>
        <x:v>0</x:v>
      </x:c>
    </x:row>
    <x:row r="90">
      <x:c r="C90" t="n">
        <x:v>84</x:v>
      </x:c>
      <x:c r="D90" s="18" t="n">
        <x:f>H89</x:f>
        <x:v>0</x:v>
      </x:c>
      <x:c r="E90" s="19" t="n">
        <x:f>IF(C90&lt;='Invoer'!$D$22,ROUND(D90*'Invoer'!$D$21/1200,2),0)</x:f>
        <x:v>0</x:v>
      </x:c>
      <x:c r="F90" s="19" t="n">
        <x:f>IF(C90&lt;='Invoer'!$D$22,IF(C90='Invoer'!$D$22,D90,MIN(D90,MAX(0,IF('Invoer'!$D$23="linear",ROUND('Invoer'!$D$19/'Invoer'!$D$22,2),ROUND('Invoer'!$D$70-E90,2))))),0)</x:f>
        <x:v>0</x:v>
      </x:c>
      <x:c r="G90" s="18" t="n">
        <x:f>ROUND(E90+F90,2)</x:f>
        <x:v>0</x:v>
      </x:c>
      <x:c r="H90" s="18" t="n">
        <x:f>ROUND(D90-F90,2)</x:f>
        <x:v>0</x:v>
      </x:c>
    </x:row>
    <x:row r="91">
      <x:c r="C91" t="n">
        <x:v>85</x:v>
      </x:c>
      <x:c r="D91" s="18" t="n">
        <x:f>H90</x:f>
        <x:v>0</x:v>
      </x:c>
      <x:c r="E91" s="19" t="n">
        <x:f>IF(C91&lt;='Invoer'!$D$22,ROUND(D91*'Invoer'!$D$21/1200,2),0)</x:f>
        <x:v>0</x:v>
      </x:c>
      <x:c r="F91" s="19" t="n">
        <x:f>IF(C91&lt;='Invoer'!$D$22,IF(C91='Invoer'!$D$22,D91,MIN(D91,MAX(0,IF('Invoer'!$D$23="linear",ROUND('Invoer'!$D$19/'Invoer'!$D$22,2),ROUND('Invoer'!$D$70-E91,2))))),0)</x:f>
        <x:v>0</x:v>
      </x:c>
      <x:c r="G91" s="18" t="n">
        <x:f>ROUND(E91+F91,2)</x:f>
        <x:v>0</x:v>
      </x:c>
      <x:c r="H91" s="18" t="n">
        <x:f>ROUND(D91-F91,2)</x:f>
        <x:v>0</x:v>
      </x:c>
    </x:row>
    <x:row r="92">
      <x:c r="C92" t="n">
        <x:v>86</x:v>
      </x:c>
      <x:c r="D92" s="18" t="n">
        <x:f>H91</x:f>
        <x:v>0</x:v>
      </x:c>
      <x:c r="E92" s="19" t="n">
        <x:f>IF(C92&lt;='Invoer'!$D$22,ROUND(D92*'Invoer'!$D$21/1200,2),0)</x:f>
        <x:v>0</x:v>
      </x:c>
      <x:c r="F92" s="19" t="n">
        <x:f>IF(C92&lt;='Invoer'!$D$22,IF(C92='Invoer'!$D$22,D92,MIN(D92,MAX(0,IF('Invoer'!$D$23="linear",ROUND('Invoer'!$D$19/'Invoer'!$D$22,2),ROUND('Invoer'!$D$70-E92,2))))),0)</x:f>
        <x:v>0</x:v>
      </x:c>
      <x:c r="G92" s="18" t="n">
        <x:f>ROUND(E92+F92,2)</x:f>
        <x:v>0</x:v>
      </x:c>
      <x:c r="H92" s="18" t="n">
        <x:f>ROUND(D92-F92,2)</x:f>
        <x:v>0</x:v>
      </x:c>
    </x:row>
    <x:row r="93">
      <x:c r="C93" t="n">
        <x:v>87</x:v>
      </x:c>
      <x:c r="D93" s="18" t="n">
        <x:f>H92</x:f>
        <x:v>0</x:v>
      </x:c>
      <x:c r="E93" s="19" t="n">
        <x:f>IF(C93&lt;='Invoer'!$D$22,ROUND(D93*'Invoer'!$D$21/1200,2),0)</x:f>
        <x:v>0</x:v>
      </x:c>
      <x:c r="F93" s="19" t="n">
        <x:f>IF(C93&lt;='Invoer'!$D$22,IF(C93='Invoer'!$D$22,D93,MIN(D93,MAX(0,IF('Invoer'!$D$23="linear",ROUND('Invoer'!$D$19/'Invoer'!$D$22,2),ROUND('Invoer'!$D$70-E93,2))))),0)</x:f>
        <x:v>0</x:v>
      </x:c>
      <x:c r="G93" s="18" t="n">
        <x:f>ROUND(E93+F93,2)</x:f>
        <x:v>0</x:v>
      </x:c>
      <x:c r="H93" s="18" t="n">
        <x:f>ROUND(D93-F93,2)</x:f>
        <x:v>0</x:v>
      </x:c>
    </x:row>
    <x:row r="94">
      <x:c r="C94" t="n">
        <x:v>88</x:v>
      </x:c>
      <x:c r="D94" s="18" t="n">
        <x:f>H93</x:f>
        <x:v>0</x:v>
      </x:c>
      <x:c r="E94" s="19" t="n">
        <x:f>IF(C94&lt;='Invoer'!$D$22,ROUND(D94*'Invoer'!$D$21/1200,2),0)</x:f>
        <x:v>0</x:v>
      </x:c>
      <x:c r="F94" s="19" t="n">
        <x:f>IF(C94&lt;='Invoer'!$D$22,IF(C94='Invoer'!$D$22,D94,MIN(D94,MAX(0,IF('Invoer'!$D$23="linear",ROUND('Invoer'!$D$19/'Invoer'!$D$22,2),ROUND('Invoer'!$D$70-E94,2))))),0)</x:f>
        <x:v>0</x:v>
      </x:c>
      <x:c r="G94" s="18" t="n">
        <x:f>ROUND(E94+F94,2)</x:f>
        <x:v>0</x:v>
      </x:c>
      <x:c r="H94" s="18" t="n">
        <x:f>ROUND(D94-F94,2)</x:f>
        <x:v>0</x:v>
      </x:c>
    </x:row>
    <x:row r="95">
      <x:c r="C95" t="n">
        <x:v>89</x:v>
      </x:c>
      <x:c r="D95" s="18" t="n">
        <x:f>H94</x:f>
        <x:v>0</x:v>
      </x:c>
      <x:c r="E95" s="19" t="n">
        <x:f>IF(C95&lt;='Invoer'!$D$22,ROUND(D95*'Invoer'!$D$21/1200,2),0)</x:f>
        <x:v>0</x:v>
      </x:c>
      <x:c r="F95" s="19" t="n">
        <x:f>IF(C95&lt;='Invoer'!$D$22,IF(C95='Invoer'!$D$22,D95,MIN(D95,MAX(0,IF('Invoer'!$D$23="linear",ROUND('Invoer'!$D$19/'Invoer'!$D$22,2),ROUND('Invoer'!$D$70-E95,2))))),0)</x:f>
        <x:v>0</x:v>
      </x:c>
      <x:c r="G95" s="18" t="n">
        <x:f>ROUND(E95+F95,2)</x:f>
        <x:v>0</x:v>
      </x:c>
      <x:c r="H95" s="18" t="n">
        <x:f>ROUND(D95-F95,2)</x:f>
        <x:v>0</x:v>
      </x:c>
    </x:row>
    <x:row r="96">
      <x:c r="C96" t="n">
        <x:v>90</x:v>
      </x:c>
      <x:c r="D96" s="18" t="n">
        <x:f>H95</x:f>
        <x:v>0</x:v>
      </x:c>
      <x:c r="E96" s="19" t="n">
        <x:f>IF(C96&lt;='Invoer'!$D$22,ROUND(D96*'Invoer'!$D$21/1200,2),0)</x:f>
        <x:v>0</x:v>
      </x:c>
      <x:c r="F96" s="19" t="n">
        <x:f>IF(C96&lt;='Invoer'!$D$22,IF(C96='Invoer'!$D$22,D96,MIN(D96,MAX(0,IF('Invoer'!$D$23="linear",ROUND('Invoer'!$D$19/'Invoer'!$D$22,2),ROUND('Invoer'!$D$70-E96,2))))),0)</x:f>
        <x:v>0</x:v>
      </x:c>
      <x:c r="G96" s="18" t="n">
        <x:f>ROUND(E96+F96,2)</x:f>
        <x:v>0</x:v>
      </x:c>
      <x:c r="H96" s="18" t="n">
        <x:f>ROUND(D96-F96,2)</x:f>
        <x:v>0</x:v>
      </x:c>
    </x:row>
    <x:row r="97">
      <x:c r="C97" t="n">
        <x:v>91</x:v>
      </x:c>
      <x:c r="D97" s="18" t="n">
        <x:f>H96</x:f>
        <x:v>0</x:v>
      </x:c>
      <x:c r="E97" s="19" t="n">
        <x:f>IF(C97&lt;='Invoer'!$D$22,ROUND(D97*'Invoer'!$D$21/1200,2),0)</x:f>
        <x:v>0</x:v>
      </x:c>
      <x:c r="F97" s="19" t="n">
        <x:f>IF(C97&lt;='Invoer'!$D$22,IF(C97='Invoer'!$D$22,D97,MIN(D97,MAX(0,IF('Invoer'!$D$23="linear",ROUND('Invoer'!$D$19/'Invoer'!$D$22,2),ROUND('Invoer'!$D$70-E97,2))))),0)</x:f>
        <x:v>0</x:v>
      </x:c>
      <x:c r="G97" s="18" t="n">
        <x:f>ROUND(E97+F97,2)</x:f>
        <x:v>0</x:v>
      </x:c>
      <x:c r="H97" s="18" t="n">
        <x:f>ROUND(D97-F97,2)</x:f>
        <x:v>0</x:v>
      </x:c>
    </x:row>
    <x:row r="98">
      <x:c r="C98" t="n">
        <x:v>92</x:v>
      </x:c>
      <x:c r="D98" s="18" t="n">
        <x:f>H97</x:f>
        <x:v>0</x:v>
      </x:c>
      <x:c r="E98" s="19" t="n">
        <x:f>IF(C98&lt;='Invoer'!$D$22,ROUND(D98*'Invoer'!$D$21/1200,2),0)</x:f>
        <x:v>0</x:v>
      </x:c>
      <x:c r="F98" s="19" t="n">
        <x:f>IF(C98&lt;='Invoer'!$D$22,IF(C98='Invoer'!$D$22,D98,MIN(D98,MAX(0,IF('Invoer'!$D$23="linear",ROUND('Invoer'!$D$19/'Invoer'!$D$22,2),ROUND('Invoer'!$D$70-E98,2))))),0)</x:f>
        <x:v>0</x:v>
      </x:c>
      <x:c r="G98" s="18" t="n">
        <x:f>ROUND(E98+F98,2)</x:f>
        <x:v>0</x:v>
      </x:c>
      <x:c r="H98" s="18" t="n">
        <x:f>ROUND(D98-F98,2)</x:f>
        <x:v>0</x:v>
      </x:c>
    </x:row>
    <x:row r="99">
      <x:c r="C99" t="n">
        <x:v>93</x:v>
      </x:c>
      <x:c r="D99" s="18" t="n">
        <x:f>H98</x:f>
        <x:v>0</x:v>
      </x:c>
      <x:c r="E99" s="19" t="n">
        <x:f>IF(C99&lt;='Invoer'!$D$22,ROUND(D99*'Invoer'!$D$21/1200,2),0)</x:f>
        <x:v>0</x:v>
      </x:c>
      <x:c r="F99" s="19" t="n">
        <x:f>IF(C99&lt;='Invoer'!$D$22,IF(C99='Invoer'!$D$22,D99,MIN(D99,MAX(0,IF('Invoer'!$D$23="linear",ROUND('Invoer'!$D$19/'Invoer'!$D$22,2),ROUND('Invoer'!$D$70-E99,2))))),0)</x:f>
        <x:v>0</x:v>
      </x:c>
      <x:c r="G99" s="18" t="n">
        <x:f>ROUND(E99+F99,2)</x:f>
        <x:v>0</x:v>
      </x:c>
      <x:c r="H99" s="18" t="n">
        <x:f>ROUND(D99-F99,2)</x:f>
        <x:v>0</x:v>
      </x:c>
    </x:row>
    <x:row r="100">
      <x:c r="C100" t="n">
        <x:v>94</x:v>
      </x:c>
      <x:c r="D100" s="18" t="n">
        <x:f>H99</x:f>
        <x:v>0</x:v>
      </x:c>
      <x:c r="E100" s="19" t="n">
        <x:f>IF(C100&lt;='Invoer'!$D$22,ROUND(D100*'Invoer'!$D$21/1200,2),0)</x:f>
        <x:v>0</x:v>
      </x:c>
      <x:c r="F100" s="19" t="n">
        <x:f>IF(C100&lt;='Invoer'!$D$22,IF(C100='Invoer'!$D$22,D100,MIN(D100,MAX(0,IF('Invoer'!$D$23="linear",ROUND('Invoer'!$D$19/'Invoer'!$D$22,2),ROUND('Invoer'!$D$70-E100,2))))),0)</x:f>
        <x:v>0</x:v>
      </x:c>
      <x:c r="G100" s="18" t="n">
        <x:f>ROUND(E100+F100,2)</x:f>
        <x:v>0</x:v>
      </x:c>
      <x:c r="H100" s="18" t="n">
        <x:f>ROUND(D100-F100,2)</x:f>
        <x:v>0</x:v>
      </x:c>
    </x:row>
    <x:row r="101">
      <x:c r="C101" t="n">
        <x:v>95</x:v>
      </x:c>
      <x:c r="D101" s="18" t="n">
        <x:f>H100</x:f>
        <x:v>0</x:v>
      </x:c>
      <x:c r="E101" s="19" t="n">
        <x:f>IF(C101&lt;='Invoer'!$D$22,ROUND(D101*'Invoer'!$D$21/1200,2),0)</x:f>
        <x:v>0</x:v>
      </x:c>
      <x:c r="F101" s="19" t="n">
        <x:f>IF(C101&lt;='Invoer'!$D$22,IF(C101='Invoer'!$D$22,D101,MIN(D101,MAX(0,IF('Invoer'!$D$23="linear",ROUND('Invoer'!$D$19/'Invoer'!$D$22,2),ROUND('Invoer'!$D$70-E101,2))))),0)</x:f>
        <x:v>0</x:v>
      </x:c>
      <x:c r="G101" s="18" t="n">
        <x:f>ROUND(E101+F101,2)</x:f>
        <x:v>0</x:v>
      </x:c>
      <x:c r="H101" s="18" t="n">
        <x:f>ROUND(D101-F101,2)</x:f>
        <x:v>0</x:v>
      </x:c>
    </x:row>
    <x:row r="102">
      <x:c r="C102" t="n">
        <x:v>96</x:v>
      </x:c>
      <x:c r="D102" s="18" t="n">
        <x:f>H101</x:f>
        <x:v>0</x:v>
      </x:c>
      <x:c r="E102" s="19" t="n">
        <x:f>IF(C102&lt;='Invoer'!$D$22,ROUND(D102*'Invoer'!$D$21/1200,2),0)</x:f>
        <x:v>0</x:v>
      </x:c>
      <x:c r="F102" s="19" t="n">
        <x:f>IF(C102&lt;='Invoer'!$D$22,IF(C102='Invoer'!$D$22,D102,MIN(D102,MAX(0,IF('Invoer'!$D$23="linear",ROUND('Invoer'!$D$19/'Invoer'!$D$22,2),ROUND('Invoer'!$D$70-E102,2))))),0)</x:f>
        <x:v>0</x:v>
      </x:c>
      <x:c r="G102" s="18" t="n">
        <x:f>ROUND(E102+F102,2)</x:f>
        <x:v>0</x:v>
      </x:c>
      <x:c r="H102" s="18" t="n">
        <x:f>ROUND(D102-F102,2)</x:f>
        <x:v>0</x:v>
      </x:c>
    </x:row>
    <x:row r="103">
      <x:c r="C103" t="n">
        <x:v>97</x:v>
      </x:c>
      <x:c r="D103" s="18" t="n">
        <x:f>H102</x:f>
        <x:v>0</x:v>
      </x:c>
      <x:c r="E103" s="19" t="n">
        <x:f>IF(C103&lt;='Invoer'!$D$22,ROUND(D103*'Invoer'!$D$21/1200,2),0)</x:f>
        <x:v>0</x:v>
      </x:c>
      <x:c r="F103" s="19" t="n">
        <x:f>IF(C103&lt;='Invoer'!$D$22,IF(C103='Invoer'!$D$22,D103,MIN(D103,MAX(0,IF('Invoer'!$D$23="linear",ROUND('Invoer'!$D$19/'Invoer'!$D$22,2),ROUND('Invoer'!$D$70-E103,2))))),0)</x:f>
        <x:v>0</x:v>
      </x:c>
      <x:c r="G103" s="18" t="n">
        <x:f>ROUND(E103+F103,2)</x:f>
        <x:v>0</x:v>
      </x:c>
      <x:c r="H103" s="18" t="n">
        <x:f>ROUND(D103-F103,2)</x:f>
        <x:v>0</x:v>
      </x:c>
    </x:row>
    <x:row r="104">
      <x:c r="C104" t="n">
        <x:v>98</x:v>
      </x:c>
      <x:c r="D104" s="18" t="n">
        <x:f>H103</x:f>
        <x:v>0</x:v>
      </x:c>
      <x:c r="E104" s="19" t="n">
        <x:f>IF(C104&lt;='Invoer'!$D$22,ROUND(D104*'Invoer'!$D$21/1200,2),0)</x:f>
        <x:v>0</x:v>
      </x:c>
      <x:c r="F104" s="19" t="n">
        <x:f>IF(C104&lt;='Invoer'!$D$22,IF(C104='Invoer'!$D$22,D104,MIN(D104,MAX(0,IF('Invoer'!$D$23="linear",ROUND('Invoer'!$D$19/'Invoer'!$D$22,2),ROUND('Invoer'!$D$70-E104,2))))),0)</x:f>
        <x:v>0</x:v>
      </x:c>
      <x:c r="G104" s="18" t="n">
        <x:f>ROUND(E104+F104,2)</x:f>
        <x:v>0</x:v>
      </x:c>
      <x:c r="H104" s="18" t="n">
        <x:f>ROUND(D104-F104,2)</x:f>
        <x:v>0</x:v>
      </x:c>
    </x:row>
    <x:row r="105">
      <x:c r="C105" t="n">
        <x:v>99</x:v>
      </x:c>
      <x:c r="D105" s="18" t="n">
        <x:f>H104</x:f>
        <x:v>0</x:v>
      </x:c>
      <x:c r="E105" s="19" t="n">
        <x:f>IF(C105&lt;='Invoer'!$D$22,ROUND(D105*'Invoer'!$D$21/1200,2),0)</x:f>
        <x:v>0</x:v>
      </x:c>
      <x:c r="F105" s="19" t="n">
        <x:f>IF(C105&lt;='Invoer'!$D$22,IF(C105='Invoer'!$D$22,D105,MIN(D105,MAX(0,IF('Invoer'!$D$23="linear",ROUND('Invoer'!$D$19/'Invoer'!$D$22,2),ROUND('Invoer'!$D$70-E105,2))))),0)</x:f>
        <x:v>0</x:v>
      </x:c>
      <x:c r="G105" s="18" t="n">
        <x:f>ROUND(E105+F105,2)</x:f>
        <x:v>0</x:v>
      </x:c>
      <x:c r="H105" s="18" t="n">
        <x:f>ROUND(D105-F105,2)</x:f>
        <x:v>0</x:v>
      </x:c>
    </x:row>
    <x:row r="106">
      <x:c r="C106" t="n">
        <x:v>100</x:v>
      </x:c>
      <x:c r="D106" s="18" t="n">
        <x:f>H105</x:f>
        <x:v>0</x:v>
      </x:c>
      <x:c r="E106" s="19" t="n">
        <x:f>IF(C106&lt;='Invoer'!$D$22,ROUND(D106*'Invoer'!$D$21/1200,2),0)</x:f>
        <x:v>0</x:v>
      </x:c>
      <x:c r="F106" s="19" t="n">
        <x:f>IF(C106&lt;='Invoer'!$D$22,IF(C106='Invoer'!$D$22,D106,MIN(D106,MAX(0,IF('Invoer'!$D$23="linear",ROUND('Invoer'!$D$19/'Invoer'!$D$22,2),ROUND('Invoer'!$D$70-E106,2))))),0)</x:f>
        <x:v>0</x:v>
      </x:c>
      <x:c r="G106" s="18" t="n">
        <x:f>ROUND(E106+F106,2)</x:f>
        <x:v>0</x:v>
      </x:c>
      <x:c r="H106" s="18" t="n">
        <x:f>ROUND(D106-F106,2)</x:f>
        <x:v>0</x:v>
      </x:c>
    </x:row>
    <x:row r="107">
      <x:c r="C107" t="n">
        <x:v>101</x:v>
      </x:c>
      <x:c r="D107" s="18" t="n">
        <x:f>H106</x:f>
        <x:v>0</x:v>
      </x:c>
      <x:c r="E107" s="19" t="n">
        <x:f>IF(C107&lt;='Invoer'!$D$22,ROUND(D107*'Invoer'!$D$21/1200,2),0)</x:f>
        <x:v>0</x:v>
      </x:c>
      <x:c r="F107" s="19" t="n">
        <x:f>IF(C107&lt;='Invoer'!$D$22,IF(C107='Invoer'!$D$22,D107,MIN(D107,MAX(0,IF('Invoer'!$D$23="linear",ROUND('Invoer'!$D$19/'Invoer'!$D$22,2),ROUND('Invoer'!$D$70-E107,2))))),0)</x:f>
        <x:v>0</x:v>
      </x:c>
      <x:c r="G107" s="18" t="n">
        <x:f>ROUND(E107+F107,2)</x:f>
        <x:v>0</x:v>
      </x:c>
      <x:c r="H107" s="18" t="n">
        <x:f>ROUND(D107-F107,2)</x:f>
        <x:v>0</x:v>
      </x:c>
    </x:row>
    <x:row r="108">
      <x:c r="C108" t="n">
        <x:v>102</x:v>
      </x:c>
      <x:c r="D108" s="18" t="n">
        <x:f>H107</x:f>
        <x:v>0</x:v>
      </x:c>
      <x:c r="E108" s="19" t="n">
        <x:f>IF(C108&lt;='Invoer'!$D$22,ROUND(D108*'Invoer'!$D$21/1200,2),0)</x:f>
        <x:v>0</x:v>
      </x:c>
      <x:c r="F108" s="19" t="n">
        <x:f>IF(C108&lt;='Invoer'!$D$22,IF(C108='Invoer'!$D$22,D108,MIN(D108,MAX(0,IF('Invoer'!$D$23="linear",ROUND('Invoer'!$D$19/'Invoer'!$D$22,2),ROUND('Invoer'!$D$70-E108,2))))),0)</x:f>
        <x:v>0</x:v>
      </x:c>
      <x:c r="G108" s="18" t="n">
        <x:f>ROUND(E108+F108,2)</x:f>
        <x:v>0</x:v>
      </x:c>
      <x:c r="H108" s="18" t="n">
        <x:f>ROUND(D108-F108,2)</x:f>
        <x:v>0</x:v>
      </x:c>
    </x:row>
    <x:row r="109">
      <x:c r="C109" t="n">
        <x:v>103</x:v>
      </x:c>
      <x:c r="D109" s="18" t="n">
        <x:f>H108</x:f>
        <x:v>0</x:v>
      </x:c>
      <x:c r="E109" s="19" t="n">
        <x:f>IF(C109&lt;='Invoer'!$D$22,ROUND(D109*'Invoer'!$D$21/1200,2),0)</x:f>
        <x:v>0</x:v>
      </x:c>
      <x:c r="F109" s="19" t="n">
        <x:f>IF(C109&lt;='Invoer'!$D$22,IF(C109='Invoer'!$D$22,D109,MIN(D109,MAX(0,IF('Invoer'!$D$23="linear",ROUND('Invoer'!$D$19/'Invoer'!$D$22,2),ROUND('Invoer'!$D$70-E109,2))))),0)</x:f>
        <x:v>0</x:v>
      </x:c>
      <x:c r="G109" s="18" t="n">
        <x:f>ROUND(E109+F109,2)</x:f>
        <x:v>0</x:v>
      </x:c>
      <x:c r="H109" s="18" t="n">
        <x:f>ROUND(D109-F109,2)</x:f>
        <x:v>0</x:v>
      </x:c>
    </x:row>
    <x:row r="110">
      <x:c r="C110" t="n">
        <x:v>104</x:v>
      </x:c>
      <x:c r="D110" s="18" t="n">
        <x:f>H109</x:f>
        <x:v>0</x:v>
      </x:c>
      <x:c r="E110" s="19" t="n">
        <x:f>IF(C110&lt;='Invoer'!$D$22,ROUND(D110*'Invoer'!$D$21/1200,2),0)</x:f>
        <x:v>0</x:v>
      </x:c>
      <x:c r="F110" s="19" t="n">
        <x:f>IF(C110&lt;='Invoer'!$D$22,IF(C110='Invoer'!$D$22,D110,MIN(D110,MAX(0,IF('Invoer'!$D$23="linear",ROUND('Invoer'!$D$19/'Invoer'!$D$22,2),ROUND('Invoer'!$D$70-E110,2))))),0)</x:f>
        <x:v>0</x:v>
      </x:c>
      <x:c r="G110" s="18" t="n">
        <x:f>ROUND(E110+F110,2)</x:f>
        <x:v>0</x:v>
      </x:c>
      <x:c r="H110" s="18" t="n">
        <x:f>ROUND(D110-F110,2)</x:f>
        <x:v>0</x:v>
      </x:c>
    </x:row>
    <x:row r="111">
      <x:c r="C111" t="n">
        <x:v>105</x:v>
      </x:c>
      <x:c r="D111" s="18" t="n">
        <x:f>H110</x:f>
        <x:v>0</x:v>
      </x:c>
      <x:c r="E111" s="19" t="n">
        <x:f>IF(C111&lt;='Invoer'!$D$22,ROUND(D111*'Invoer'!$D$21/1200,2),0)</x:f>
        <x:v>0</x:v>
      </x:c>
      <x:c r="F111" s="19" t="n">
        <x:f>IF(C111&lt;='Invoer'!$D$22,IF(C111='Invoer'!$D$22,D111,MIN(D111,MAX(0,IF('Invoer'!$D$23="linear",ROUND('Invoer'!$D$19/'Invoer'!$D$22,2),ROUND('Invoer'!$D$70-E111,2))))),0)</x:f>
        <x:v>0</x:v>
      </x:c>
      <x:c r="G111" s="18" t="n">
        <x:f>ROUND(E111+F111,2)</x:f>
        <x:v>0</x:v>
      </x:c>
      <x:c r="H111" s="18" t="n">
        <x:f>ROUND(D111-F111,2)</x:f>
        <x:v>0</x:v>
      </x:c>
    </x:row>
    <x:row r="112">
      <x:c r="C112" t="n">
        <x:v>106</x:v>
      </x:c>
      <x:c r="D112" s="18" t="n">
        <x:f>H111</x:f>
        <x:v>0</x:v>
      </x:c>
      <x:c r="E112" s="19" t="n">
        <x:f>IF(C112&lt;='Invoer'!$D$22,ROUND(D112*'Invoer'!$D$21/1200,2),0)</x:f>
        <x:v>0</x:v>
      </x:c>
      <x:c r="F112" s="19" t="n">
        <x:f>IF(C112&lt;='Invoer'!$D$22,IF(C112='Invoer'!$D$22,D112,MIN(D112,MAX(0,IF('Invoer'!$D$23="linear",ROUND('Invoer'!$D$19/'Invoer'!$D$22,2),ROUND('Invoer'!$D$70-E112,2))))),0)</x:f>
        <x:v>0</x:v>
      </x:c>
      <x:c r="G112" s="18" t="n">
        <x:f>ROUND(E112+F112,2)</x:f>
        <x:v>0</x:v>
      </x:c>
      <x:c r="H112" s="18" t="n">
        <x:f>ROUND(D112-F112,2)</x:f>
        <x:v>0</x:v>
      </x:c>
    </x:row>
    <x:row r="113">
      <x:c r="C113" t="n">
        <x:v>107</x:v>
      </x:c>
      <x:c r="D113" s="18" t="n">
        <x:f>H112</x:f>
        <x:v>0</x:v>
      </x:c>
      <x:c r="E113" s="19" t="n">
        <x:f>IF(C113&lt;='Invoer'!$D$22,ROUND(D113*'Invoer'!$D$21/1200,2),0)</x:f>
        <x:v>0</x:v>
      </x:c>
      <x:c r="F113" s="19" t="n">
        <x:f>IF(C113&lt;='Invoer'!$D$22,IF(C113='Invoer'!$D$22,D113,MIN(D113,MAX(0,IF('Invoer'!$D$23="linear",ROUND('Invoer'!$D$19/'Invoer'!$D$22,2),ROUND('Invoer'!$D$70-E113,2))))),0)</x:f>
        <x:v>0</x:v>
      </x:c>
      <x:c r="G113" s="18" t="n">
        <x:f>ROUND(E113+F113,2)</x:f>
        <x:v>0</x:v>
      </x:c>
      <x:c r="H113" s="18" t="n">
        <x:f>ROUND(D113-F113,2)</x:f>
        <x:v>0</x:v>
      </x:c>
    </x:row>
    <x:row r="114">
      <x:c r="C114" t="n">
        <x:v>108</x:v>
      </x:c>
      <x:c r="D114" s="18" t="n">
        <x:f>H113</x:f>
        <x:v>0</x:v>
      </x:c>
      <x:c r="E114" s="19" t="n">
        <x:f>IF(C114&lt;='Invoer'!$D$22,ROUND(D114*'Invoer'!$D$21/1200,2),0)</x:f>
        <x:v>0</x:v>
      </x:c>
      <x:c r="F114" s="19" t="n">
        <x:f>IF(C114&lt;='Invoer'!$D$22,IF(C114='Invoer'!$D$22,D114,MIN(D114,MAX(0,IF('Invoer'!$D$23="linear",ROUND('Invoer'!$D$19/'Invoer'!$D$22,2),ROUND('Invoer'!$D$70-E114,2))))),0)</x:f>
        <x:v>0</x:v>
      </x:c>
      <x:c r="G114" s="18" t="n">
        <x:f>ROUND(E114+F114,2)</x:f>
        <x:v>0</x:v>
      </x:c>
      <x:c r="H114" s="18" t="n">
        <x:f>ROUND(D114-F114,2)</x:f>
        <x:v>0</x:v>
      </x:c>
    </x:row>
    <x:row r="115">
      <x:c r="C115" t="n">
        <x:v>109</x:v>
      </x:c>
      <x:c r="D115" s="18" t="n">
        <x:f>H114</x:f>
        <x:v>0</x:v>
      </x:c>
      <x:c r="E115" s="19" t="n">
        <x:f>IF(C115&lt;='Invoer'!$D$22,ROUND(D115*'Invoer'!$D$21/1200,2),0)</x:f>
        <x:v>0</x:v>
      </x:c>
      <x:c r="F115" s="19" t="n">
        <x:f>IF(C115&lt;='Invoer'!$D$22,IF(C115='Invoer'!$D$22,D115,MIN(D115,MAX(0,IF('Invoer'!$D$23="linear",ROUND('Invoer'!$D$19/'Invoer'!$D$22,2),ROUND('Invoer'!$D$70-E115,2))))),0)</x:f>
        <x:v>0</x:v>
      </x:c>
      <x:c r="G115" s="18" t="n">
        <x:f>ROUND(E115+F115,2)</x:f>
        <x:v>0</x:v>
      </x:c>
      <x:c r="H115" s="18" t="n">
        <x:f>ROUND(D115-F115,2)</x:f>
        <x:v>0</x:v>
      </x:c>
    </x:row>
    <x:row r="116">
      <x:c r="C116" t="n">
        <x:v>110</x:v>
      </x:c>
      <x:c r="D116" s="18" t="n">
        <x:f>H115</x:f>
        <x:v>0</x:v>
      </x:c>
      <x:c r="E116" s="19" t="n">
        <x:f>IF(C116&lt;='Invoer'!$D$22,ROUND(D116*'Invoer'!$D$21/1200,2),0)</x:f>
        <x:v>0</x:v>
      </x:c>
      <x:c r="F116" s="19" t="n">
        <x:f>IF(C116&lt;='Invoer'!$D$22,IF(C116='Invoer'!$D$22,D116,MIN(D116,MAX(0,IF('Invoer'!$D$23="linear",ROUND('Invoer'!$D$19/'Invoer'!$D$22,2),ROUND('Invoer'!$D$70-E116,2))))),0)</x:f>
        <x:v>0</x:v>
      </x:c>
      <x:c r="G116" s="18" t="n">
        <x:f>ROUND(E116+F116,2)</x:f>
        <x:v>0</x:v>
      </x:c>
      <x:c r="H116" s="18" t="n">
        <x:f>ROUND(D116-F116,2)</x:f>
        <x:v>0</x:v>
      </x:c>
    </x:row>
    <x:row r="117">
      <x:c r="C117" t="n">
        <x:v>111</x:v>
      </x:c>
      <x:c r="D117" s="18" t="n">
        <x:f>H116</x:f>
        <x:v>0</x:v>
      </x:c>
      <x:c r="E117" s="19" t="n">
        <x:f>IF(C117&lt;='Invoer'!$D$22,ROUND(D117*'Invoer'!$D$21/1200,2),0)</x:f>
        <x:v>0</x:v>
      </x:c>
      <x:c r="F117" s="19" t="n">
        <x:f>IF(C117&lt;='Invoer'!$D$22,IF(C117='Invoer'!$D$22,D117,MIN(D117,MAX(0,IF('Invoer'!$D$23="linear",ROUND('Invoer'!$D$19/'Invoer'!$D$22,2),ROUND('Invoer'!$D$70-E117,2))))),0)</x:f>
        <x:v>0</x:v>
      </x:c>
      <x:c r="G117" s="18" t="n">
        <x:f>ROUND(E117+F117,2)</x:f>
        <x:v>0</x:v>
      </x:c>
      <x:c r="H117" s="18" t="n">
        <x:f>ROUND(D117-F117,2)</x:f>
        <x:v>0</x:v>
      </x:c>
    </x:row>
    <x:row r="118">
      <x:c r="C118" t="n">
        <x:v>112</x:v>
      </x:c>
      <x:c r="D118" s="18" t="n">
        <x:f>H117</x:f>
        <x:v>0</x:v>
      </x:c>
      <x:c r="E118" s="19" t="n">
        <x:f>IF(C118&lt;='Invoer'!$D$22,ROUND(D118*'Invoer'!$D$21/1200,2),0)</x:f>
        <x:v>0</x:v>
      </x:c>
      <x:c r="F118" s="19" t="n">
        <x:f>IF(C118&lt;='Invoer'!$D$22,IF(C118='Invoer'!$D$22,D118,MIN(D118,MAX(0,IF('Invoer'!$D$23="linear",ROUND('Invoer'!$D$19/'Invoer'!$D$22,2),ROUND('Invoer'!$D$70-E118,2))))),0)</x:f>
        <x:v>0</x:v>
      </x:c>
      <x:c r="G118" s="18" t="n">
        <x:f>ROUND(E118+F118,2)</x:f>
        <x:v>0</x:v>
      </x:c>
      <x:c r="H118" s="18" t="n">
        <x:f>ROUND(D118-F118,2)</x:f>
        <x:v>0</x:v>
      </x:c>
    </x:row>
    <x:row r="119">
      <x:c r="C119" t="n">
        <x:v>113</x:v>
      </x:c>
      <x:c r="D119" s="18" t="n">
        <x:f>H118</x:f>
        <x:v>0</x:v>
      </x:c>
      <x:c r="E119" s="19" t="n">
        <x:f>IF(C119&lt;='Invoer'!$D$22,ROUND(D119*'Invoer'!$D$21/1200,2),0)</x:f>
        <x:v>0</x:v>
      </x:c>
      <x:c r="F119" s="19" t="n">
        <x:f>IF(C119&lt;='Invoer'!$D$22,IF(C119='Invoer'!$D$22,D119,MIN(D119,MAX(0,IF('Invoer'!$D$23="linear",ROUND('Invoer'!$D$19/'Invoer'!$D$22,2),ROUND('Invoer'!$D$70-E119,2))))),0)</x:f>
        <x:v>0</x:v>
      </x:c>
      <x:c r="G119" s="18" t="n">
        <x:f>ROUND(E119+F119,2)</x:f>
        <x:v>0</x:v>
      </x:c>
      <x:c r="H119" s="18" t="n">
        <x:f>ROUND(D119-F119,2)</x:f>
        <x:v>0</x:v>
      </x:c>
    </x:row>
    <x:row r="120">
      <x:c r="C120" t="n">
        <x:v>114</x:v>
      </x:c>
      <x:c r="D120" s="18" t="n">
        <x:f>H119</x:f>
        <x:v>0</x:v>
      </x:c>
      <x:c r="E120" s="19" t="n">
        <x:f>IF(C120&lt;='Invoer'!$D$22,ROUND(D120*'Invoer'!$D$21/1200,2),0)</x:f>
        <x:v>0</x:v>
      </x:c>
      <x:c r="F120" s="19" t="n">
        <x:f>IF(C120&lt;='Invoer'!$D$22,IF(C120='Invoer'!$D$22,D120,MIN(D120,MAX(0,IF('Invoer'!$D$23="linear",ROUND('Invoer'!$D$19/'Invoer'!$D$22,2),ROUND('Invoer'!$D$70-E120,2))))),0)</x:f>
        <x:v>0</x:v>
      </x:c>
      <x:c r="G120" s="18" t="n">
        <x:f>ROUND(E120+F120,2)</x:f>
        <x:v>0</x:v>
      </x:c>
      <x:c r="H120" s="18" t="n">
        <x:f>ROUND(D120-F120,2)</x:f>
        <x:v>0</x:v>
      </x:c>
    </x:row>
    <x:row r="121">
      <x:c r="C121" t="n">
        <x:v>115</x:v>
      </x:c>
      <x:c r="D121" s="18" t="n">
        <x:f>H120</x:f>
        <x:v>0</x:v>
      </x:c>
      <x:c r="E121" s="19" t="n">
        <x:f>IF(C121&lt;='Invoer'!$D$22,ROUND(D121*'Invoer'!$D$21/1200,2),0)</x:f>
        <x:v>0</x:v>
      </x:c>
      <x:c r="F121" s="19" t="n">
        <x:f>IF(C121&lt;='Invoer'!$D$22,IF(C121='Invoer'!$D$22,D121,MIN(D121,MAX(0,IF('Invoer'!$D$23="linear",ROUND('Invoer'!$D$19/'Invoer'!$D$22,2),ROUND('Invoer'!$D$70-E121,2))))),0)</x:f>
        <x:v>0</x:v>
      </x:c>
      <x:c r="G121" s="18" t="n">
        <x:f>ROUND(E121+F121,2)</x:f>
        <x:v>0</x:v>
      </x:c>
      <x:c r="H121" s="18" t="n">
        <x:f>ROUND(D121-F121,2)</x:f>
        <x:v>0</x:v>
      </x:c>
    </x:row>
    <x:row r="122">
      <x:c r="C122" t="n">
        <x:v>116</x:v>
      </x:c>
      <x:c r="D122" s="18" t="n">
        <x:f>H121</x:f>
        <x:v>0</x:v>
      </x:c>
      <x:c r="E122" s="19" t="n">
        <x:f>IF(C122&lt;='Invoer'!$D$22,ROUND(D122*'Invoer'!$D$21/1200,2),0)</x:f>
        <x:v>0</x:v>
      </x:c>
      <x:c r="F122" s="19" t="n">
        <x:f>IF(C122&lt;='Invoer'!$D$22,IF(C122='Invoer'!$D$22,D122,MIN(D122,MAX(0,IF('Invoer'!$D$23="linear",ROUND('Invoer'!$D$19/'Invoer'!$D$22,2),ROUND('Invoer'!$D$70-E122,2))))),0)</x:f>
        <x:v>0</x:v>
      </x:c>
      <x:c r="G122" s="18" t="n">
        <x:f>ROUND(E122+F122,2)</x:f>
        <x:v>0</x:v>
      </x:c>
      <x:c r="H122" s="18" t="n">
        <x:f>ROUND(D122-F122,2)</x:f>
        <x:v>0</x:v>
      </x:c>
    </x:row>
    <x:row r="123">
      <x:c r="C123" t="n">
        <x:v>117</x:v>
      </x:c>
      <x:c r="D123" s="18" t="n">
        <x:f>H122</x:f>
        <x:v>0</x:v>
      </x:c>
      <x:c r="E123" s="19" t="n">
        <x:f>IF(C123&lt;='Invoer'!$D$22,ROUND(D123*'Invoer'!$D$21/1200,2),0)</x:f>
        <x:v>0</x:v>
      </x:c>
      <x:c r="F123" s="19" t="n">
        <x:f>IF(C123&lt;='Invoer'!$D$22,IF(C123='Invoer'!$D$22,D123,MIN(D123,MAX(0,IF('Invoer'!$D$23="linear",ROUND('Invoer'!$D$19/'Invoer'!$D$22,2),ROUND('Invoer'!$D$70-E123,2))))),0)</x:f>
        <x:v>0</x:v>
      </x:c>
      <x:c r="G123" s="18" t="n">
        <x:f>ROUND(E123+F123,2)</x:f>
        <x:v>0</x:v>
      </x:c>
      <x:c r="H123" s="18" t="n">
        <x:f>ROUND(D123-F123,2)</x:f>
        <x:v>0</x:v>
      </x:c>
    </x:row>
    <x:row r="124">
      <x:c r="C124" t="n">
        <x:v>118</x:v>
      </x:c>
      <x:c r="D124" s="18" t="n">
        <x:f>H123</x:f>
        <x:v>0</x:v>
      </x:c>
      <x:c r="E124" s="19" t="n">
        <x:f>IF(C124&lt;='Invoer'!$D$22,ROUND(D124*'Invoer'!$D$21/1200,2),0)</x:f>
        <x:v>0</x:v>
      </x:c>
      <x:c r="F124" s="19" t="n">
        <x:f>IF(C124&lt;='Invoer'!$D$22,IF(C124='Invoer'!$D$22,D124,MIN(D124,MAX(0,IF('Invoer'!$D$23="linear",ROUND('Invoer'!$D$19/'Invoer'!$D$22,2),ROUND('Invoer'!$D$70-E124,2))))),0)</x:f>
        <x:v>0</x:v>
      </x:c>
      <x:c r="G124" s="18" t="n">
        <x:f>ROUND(E124+F124,2)</x:f>
        <x:v>0</x:v>
      </x:c>
      <x:c r="H124" s="18" t="n">
        <x:f>ROUND(D124-F124,2)</x:f>
        <x:v>0</x:v>
      </x:c>
    </x:row>
    <x:row r="125">
      <x:c r="C125" t="n">
        <x:v>119</x:v>
      </x:c>
      <x:c r="D125" s="18" t="n">
        <x:f>H124</x:f>
        <x:v>0</x:v>
      </x:c>
      <x:c r="E125" s="19" t="n">
        <x:f>IF(C125&lt;='Invoer'!$D$22,ROUND(D125*'Invoer'!$D$21/1200,2),0)</x:f>
        <x:v>0</x:v>
      </x:c>
      <x:c r="F125" s="19" t="n">
        <x:f>IF(C125&lt;='Invoer'!$D$22,IF(C125='Invoer'!$D$22,D125,MIN(D125,MAX(0,IF('Invoer'!$D$23="linear",ROUND('Invoer'!$D$19/'Invoer'!$D$22,2),ROUND('Invoer'!$D$70-E125,2))))),0)</x:f>
        <x:v>0</x:v>
      </x:c>
      <x:c r="G125" s="18" t="n">
        <x:f>ROUND(E125+F125,2)</x:f>
        <x:v>0</x:v>
      </x:c>
      <x:c r="H125" s="18" t="n">
        <x:f>ROUND(D125-F125,2)</x:f>
        <x:v>0</x:v>
      </x:c>
    </x:row>
    <x:row r="126">
      <x:c r="C126" t="n">
        <x:v>120</x:v>
      </x:c>
      <x:c r="D126" s="18" t="n">
        <x:f>H125</x:f>
        <x:v>0</x:v>
      </x:c>
      <x:c r="E126" s="19" t="n">
        <x:f>IF(C126&lt;='Invoer'!$D$22,ROUND(D126*'Invoer'!$D$21/1200,2),0)</x:f>
        <x:v>0</x:v>
      </x:c>
      <x:c r="F126" s="19" t="n">
        <x:f>IF(C126&lt;='Invoer'!$D$22,IF(C126='Invoer'!$D$22,D126,MIN(D126,MAX(0,IF('Invoer'!$D$23="linear",ROUND('Invoer'!$D$19/'Invoer'!$D$22,2),ROUND('Invoer'!$D$70-E126,2))))),0)</x:f>
        <x:v>0</x:v>
      </x:c>
      <x:c r="G126" s="18" t="n">
        <x:f>ROUND(E126+F126,2)</x:f>
        <x:v>0</x:v>
      </x:c>
      <x:c r="H126" s="18" t="n">
        <x:f>ROUND(D126-F126,2)</x:f>
        <x:v>0</x:v>
      </x:c>
    </x:row>
    <x:row r="127">
      <x:c r="C127" t="n">
        <x:v>121</x:v>
      </x:c>
      <x:c r="D127" s="18" t="n">
        <x:f>H126</x:f>
        <x:v>0</x:v>
      </x:c>
      <x:c r="E127" s="19" t="n">
        <x:f>IF(C127&lt;='Invoer'!$D$22,ROUND(D127*'Invoer'!$D$21/1200,2),0)</x:f>
        <x:v>0</x:v>
      </x:c>
      <x:c r="F127" s="19" t="n">
        <x:f>IF(C127&lt;='Invoer'!$D$22,IF(C127='Invoer'!$D$22,D127,MIN(D127,MAX(0,IF('Invoer'!$D$23="linear",ROUND('Invoer'!$D$19/'Invoer'!$D$22,2),ROUND('Invoer'!$D$70-E127,2))))),0)</x:f>
        <x:v>0</x:v>
      </x:c>
      <x:c r="G127" s="18" t="n">
        <x:f>ROUND(E127+F127,2)</x:f>
        <x:v>0</x:v>
      </x:c>
      <x:c r="H127" s="18" t="n">
        <x:f>ROUND(D127-F127,2)</x:f>
        <x:v>0</x:v>
      </x:c>
    </x:row>
    <x:row r="128">
      <x:c r="C128" t="n">
        <x:v>122</x:v>
      </x:c>
      <x:c r="D128" s="18" t="n">
        <x:f>H127</x:f>
        <x:v>0</x:v>
      </x:c>
      <x:c r="E128" s="19" t="n">
        <x:f>IF(C128&lt;='Invoer'!$D$22,ROUND(D128*'Invoer'!$D$21/1200,2),0)</x:f>
        <x:v>0</x:v>
      </x:c>
      <x:c r="F128" s="19" t="n">
        <x:f>IF(C128&lt;='Invoer'!$D$22,IF(C128='Invoer'!$D$22,D128,MIN(D128,MAX(0,IF('Invoer'!$D$23="linear",ROUND('Invoer'!$D$19/'Invoer'!$D$22,2),ROUND('Invoer'!$D$70-E128,2))))),0)</x:f>
        <x:v>0</x:v>
      </x:c>
      <x:c r="G128" s="18" t="n">
        <x:f>ROUND(E128+F128,2)</x:f>
        <x:v>0</x:v>
      </x:c>
      <x:c r="H128" s="18" t="n">
        <x:f>ROUND(D128-F128,2)</x:f>
        <x:v>0</x:v>
      </x:c>
    </x:row>
    <x:row r="129">
      <x:c r="C129" t="n">
        <x:v>123</x:v>
      </x:c>
      <x:c r="D129" s="18" t="n">
        <x:f>H128</x:f>
        <x:v>0</x:v>
      </x:c>
      <x:c r="E129" s="19" t="n">
        <x:f>IF(C129&lt;='Invoer'!$D$22,ROUND(D129*'Invoer'!$D$21/1200,2),0)</x:f>
        <x:v>0</x:v>
      </x:c>
      <x:c r="F129" s="19" t="n">
        <x:f>IF(C129&lt;='Invoer'!$D$22,IF(C129='Invoer'!$D$22,D129,MIN(D129,MAX(0,IF('Invoer'!$D$23="linear",ROUND('Invoer'!$D$19/'Invoer'!$D$22,2),ROUND('Invoer'!$D$70-E129,2))))),0)</x:f>
        <x:v>0</x:v>
      </x:c>
      <x:c r="G129" s="18" t="n">
        <x:f>ROUND(E129+F129,2)</x:f>
        <x:v>0</x:v>
      </x:c>
      <x:c r="H129" s="18" t="n">
        <x:f>ROUND(D129-F129,2)</x:f>
        <x:v>0</x:v>
      </x:c>
    </x:row>
    <x:row r="130">
      <x:c r="C130" t="n">
        <x:v>124</x:v>
      </x:c>
      <x:c r="D130" s="18" t="n">
        <x:f>H129</x:f>
        <x:v>0</x:v>
      </x:c>
      <x:c r="E130" s="19" t="n">
        <x:f>IF(C130&lt;='Invoer'!$D$22,ROUND(D130*'Invoer'!$D$21/1200,2),0)</x:f>
        <x:v>0</x:v>
      </x:c>
      <x:c r="F130" s="19" t="n">
        <x:f>IF(C130&lt;='Invoer'!$D$22,IF(C130='Invoer'!$D$22,D130,MIN(D130,MAX(0,IF('Invoer'!$D$23="linear",ROUND('Invoer'!$D$19/'Invoer'!$D$22,2),ROUND('Invoer'!$D$70-E130,2))))),0)</x:f>
        <x:v>0</x:v>
      </x:c>
      <x:c r="G130" s="18" t="n">
        <x:f>ROUND(E130+F130,2)</x:f>
        <x:v>0</x:v>
      </x:c>
      <x:c r="H130" s="18" t="n">
        <x:f>ROUND(D130-F130,2)</x:f>
        <x:v>0</x:v>
      </x:c>
    </x:row>
    <x:row r="131">
      <x:c r="C131" t="n">
        <x:v>125</x:v>
      </x:c>
      <x:c r="D131" s="18" t="n">
        <x:f>H130</x:f>
        <x:v>0</x:v>
      </x:c>
      <x:c r="E131" s="19" t="n">
        <x:f>IF(C131&lt;='Invoer'!$D$22,ROUND(D131*'Invoer'!$D$21/1200,2),0)</x:f>
        <x:v>0</x:v>
      </x:c>
      <x:c r="F131" s="19" t="n">
        <x:f>IF(C131&lt;='Invoer'!$D$22,IF(C131='Invoer'!$D$22,D131,MIN(D131,MAX(0,IF('Invoer'!$D$23="linear",ROUND('Invoer'!$D$19/'Invoer'!$D$22,2),ROUND('Invoer'!$D$70-E131,2))))),0)</x:f>
        <x:v>0</x:v>
      </x:c>
      <x:c r="G131" s="18" t="n">
        <x:f>ROUND(E131+F131,2)</x:f>
        <x:v>0</x:v>
      </x:c>
      <x:c r="H131" s="18" t="n">
        <x:f>ROUND(D131-F131,2)</x:f>
        <x:v>0</x:v>
      </x:c>
    </x:row>
    <x:row r="132">
      <x:c r="C132" t="n">
        <x:v>126</x:v>
      </x:c>
      <x:c r="D132" s="18" t="n">
        <x:f>H131</x:f>
        <x:v>0</x:v>
      </x:c>
      <x:c r="E132" s="19" t="n">
        <x:f>IF(C132&lt;='Invoer'!$D$22,ROUND(D132*'Invoer'!$D$21/1200,2),0)</x:f>
        <x:v>0</x:v>
      </x:c>
      <x:c r="F132" s="19" t="n">
        <x:f>IF(C132&lt;='Invoer'!$D$22,IF(C132='Invoer'!$D$22,D132,MIN(D132,MAX(0,IF('Invoer'!$D$23="linear",ROUND('Invoer'!$D$19/'Invoer'!$D$22,2),ROUND('Invoer'!$D$70-E132,2))))),0)</x:f>
        <x:v>0</x:v>
      </x:c>
      <x:c r="G132" s="18" t="n">
        <x:f>ROUND(E132+F132,2)</x:f>
        <x:v>0</x:v>
      </x:c>
      <x:c r="H132" s="18" t="n">
        <x:f>ROUND(D132-F132,2)</x:f>
        <x:v>0</x:v>
      </x:c>
    </x:row>
    <x:row r="133">
      <x:c r="C133" t="n">
        <x:v>127</x:v>
      </x:c>
      <x:c r="D133" s="18" t="n">
        <x:f>H132</x:f>
        <x:v>0</x:v>
      </x:c>
      <x:c r="E133" s="19" t="n">
        <x:f>IF(C133&lt;='Invoer'!$D$22,ROUND(D133*'Invoer'!$D$21/1200,2),0)</x:f>
        <x:v>0</x:v>
      </x:c>
      <x:c r="F133" s="19" t="n">
        <x:f>IF(C133&lt;='Invoer'!$D$22,IF(C133='Invoer'!$D$22,D133,MIN(D133,MAX(0,IF('Invoer'!$D$23="linear",ROUND('Invoer'!$D$19/'Invoer'!$D$22,2),ROUND('Invoer'!$D$70-E133,2))))),0)</x:f>
        <x:v>0</x:v>
      </x:c>
      <x:c r="G133" s="18" t="n">
        <x:f>ROUND(E133+F133,2)</x:f>
        <x:v>0</x:v>
      </x:c>
      <x:c r="H133" s="18" t="n">
        <x:f>ROUND(D133-F133,2)</x:f>
        <x:v>0</x:v>
      </x:c>
    </x:row>
    <x:row r="134">
      <x:c r="C134" t="n">
        <x:v>128</x:v>
      </x:c>
      <x:c r="D134" s="18" t="n">
        <x:f>H133</x:f>
        <x:v>0</x:v>
      </x:c>
      <x:c r="E134" s="19" t="n">
        <x:f>IF(C134&lt;='Invoer'!$D$22,ROUND(D134*'Invoer'!$D$21/1200,2),0)</x:f>
        <x:v>0</x:v>
      </x:c>
      <x:c r="F134" s="19" t="n">
        <x:f>IF(C134&lt;='Invoer'!$D$22,IF(C134='Invoer'!$D$22,D134,MIN(D134,MAX(0,IF('Invoer'!$D$23="linear",ROUND('Invoer'!$D$19/'Invoer'!$D$22,2),ROUND('Invoer'!$D$70-E134,2))))),0)</x:f>
        <x:v>0</x:v>
      </x:c>
      <x:c r="G134" s="18" t="n">
        <x:f>ROUND(E134+F134,2)</x:f>
        <x:v>0</x:v>
      </x:c>
      <x:c r="H134" s="18" t="n">
        <x:f>ROUND(D134-F134,2)</x:f>
        <x:v>0</x:v>
      </x:c>
    </x:row>
    <x:row r="135">
      <x:c r="C135" t="n">
        <x:v>129</x:v>
      </x:c>
      <x:c r="D135" s="18" t="n">
        <x:f>H134</x:f>
        <x:v>0</x:v>
      </x:c>
      <x:c r="E135" s="19" t="n">
        <x:f>IF(C135&lt;='Invoer'!$D$22,ROUND(D135*'Invoer'!$D$21/1200,2),0)</x:f>
        <x:v>0</x:v>
      </x:c>
      <x:c r="F135" s="19" t="n">
        <x:f>IF(C135&lt;='Invoer'!$D$22,IF(C135='Invoer'!$D$22,D135,MIN(D135,MAX(0,IF('Invoer'!$D$23="linear",ROUND('Invoer'!$D$19/'Invoer'!$D$22,2),ROUND('Invoer'!$D$70-E135,2))))),0)</x:f>
        <x:v>0</x:v>
      </x:c>
      <x:c r="G135" s="18" t="n">
        <x:f>ROUND(E135+F135,2)</x:f>
        <x:v>0</x:v>
      </x:c>
      <x:c r="H135" s="18" t="n">
        <x:f>ROUND(D135-F135,2)</x:f>
        <x:v>0</x:v>
      </x:c>
    </x:row>
    <x:row r="136">
      <x:c r="C136" t="n">
        <x:v>130</x:v>
      </x:c>
      <x:c r="D136" s="18" t="n">
        <x:f>H135</x:f>
        <x:v>0</x:v>
      </x:c>
      <x:c r="E136" s="19" t="n">
        <x:f>IF(C136&lt;='Invoer'!$D$22,ROUND(D136*'Invoer'!$D$21/1200,2),0)</x:f>
        <x:v>0</x:v>
      </x:c>
      <x:c r="F136" s="19" t="n">
        <x:f>IF(C136&lt;='Invoer'!$D$22,IF(C136='Invoer'!$D$22,D136,MIN(D136,MAX(0,IF('Invoer'!$D$23="linear",ROUND('Invoer'!$D$19/'Invoer'!$D$22,2),ROUND('Invoer'!$D$70-E136,2))))),0)</x:f>
        <x:v>0</x:v>
      </x:c>
      <x:c r="G136" s="18" t="n">
        <x:f>ROUND(E136+F136,2)</x:f>
        <x:v>0</x:v>
      </x:c>
      <x:c r="H136" s="18" t="n">
        <x:f>ROUND(D136-F136,2)</x:f>
        <x:v>0</x:v>
      </x:c>
    </x:row>
    <x:row r="137">
      <x:c r="C137" t="n">
        <x:v>131</x:v>
      </x:c>
      <x:c r="D137" s="18" t="n">
        <x:f>H136</x:f>
        <x:v>0</x:v>
      </x:c>
      <x:c r="E137" s="19" t="n">
        <x:f>IF(C137&lt;='Invoer'!$D$22,ROUND(D137*'Invoer'!$D$21/1200,2),0)</x:f>
        <x:v>0</x:v>
      </x:c>
      <x:c r="F137" s="19" t="n">
        <x:f>IF(C137&lt;='Invoer'!$D$22,IF(C137='Invoer'!$D$22,D137,MIN(D137,MAX(0,IF('Invoer'!$D$23="linear",ROUND('Invoer'!$D$19/'Invoer'!$D$22,2),ROUND('Invoer'!$D$70-E137,2))))),0)</x:f>
        <x:v>0</x:v>
      </x:c>
      <x:c r="G137" s="18" t="n">
        <x:f>ROUND(E137+F137,2)</x:f>
        <x:v>0</x:v>
      </x:c>
      <x:c r="H137" s="18" t="n">
        <x:f>ROUND(D137-F137,2)</x:f>
        <x:v>0</x:v>
      </x:c>
    </x:row>
    <x:row r="138">
      <x:c r="C138" t="n">
        <x:v>132</x:v>
      </x:c>
      <x:c r="D138" s="18" t="n">
        <x:f>H137</x:f>
        <x:v>0</x:v>
      </x:c>
      <x:c r="E138" s="19" t="n">
        <x:f>IF(C138&lt;='Invoer'!$D$22,ROUND(D138*'Invoer'!$D$21/1200,2),0)</x:f>
        <x:v>0</x:v>
      </x:c>
      <x:c r="F138" s="19" t="n">
        <x:f>IF(C138&lt;='Invoer'!$D$22,IF(C138='Invoer'!$D$22,D138,MIN(D138,MAX(0,IF('Invoer'!$D$23="linear",ROUND('Invoer'!$D$19/'Invoer'!$D$22,2),ROUND('Invoer'!$D$70-E138,2))))),0)</x:f>
        <x:v>0</x:v>
      </x:c>
      <x:c r="G138" s="18" t="n">
        <x:f>ROUND(E138+F138,2)</x:f>
        <x:v>0</x:v>
      </x:c>
      <x:c r="H138" s="18" t="n">
        <x:f>ROUND(D138-F138,2)</x:f>
        <x:v>0</x:v>
      </x:c>
    </x:row>
    <x:row r="139">
      <x:c r="C139" t="n">
        <x:v>133</x:v>
      </x:c>
      <x:c r="D139" s="18" t="n">
        <x:f>H138</x:f>
        <x:v>0</x:v>
      </x:c>
      <x:c r="E139" s="19" t="n">
        <x:f>IF(C139&lt;='Invoer'!$D$22,ROUND(D139*'Invoer'!$D$21/1200,2),0)</x:f>
        <x:v>0</x:v>
      </x:c>
      <x:c r="F139" s="19" t="n">
        <x:f>IF(C139&lt;='Invoer'!$D$22,IF(C139='Invoer'!$D$22,D139,MIN(D139,MAX(0,IF('Invoer'!$D$23="linear",ROUND('Invoer'!$D$19/'Invoer'!$D$22,2),ROUND('Invoer'!$D$70-E139,2))))),0)</x:f>
        <x:v>0</x:v>
      </x:c>
      <x:c r="G139" s="18" t="n">
        <x:f>ROUND(E139+F139,2)</x:f>
        <x:v>0</x:v>
      </x:c>
      <x:c r="H139" s="18" t="n">
        <x:f>ROUND(D139-F139,2)</x:f>
        <x:v>0</x:v>
      </x:c>
    </x:row>
    <x:row r="140">
      <x:c r="C140" t="n">
        <x:v>134</x:v>
      </x:c>
      <x:c r="D140" s="18" t="n">
        <x:f>H139</x:f>
        <x:v>0</x:v>
      </x:c>
      <x:c r="E140" s="19" t="n">
        <x:f>IF(C140&lt;='Invoer'!$D$22,ROUND(D140*'Invoer'!$D$21/1200,2),0)</x:f>
        <x:v>0</x:v>
      </x:c>
      <x:c r="F140" s="19" t="n">
        <x:f>IF(C140&lt;='Invoer'!$D$22,IF(C140='Invoer'!$D$22,D140,MIN(D140,MAX(0,IF('Invoer'!$D$23="linear",ROUND('Invoer'!$D$19/'Invoer'!$D$22,2),ROUND('Invoer'!$D$70-E140,2))))),0)</x:f>
        <x:v>0</x:v>
      </x:c>
      <x:c r="G140" s="18" t="n">
        <x:f>ROUND(E140+F140,2)</x:f>
        <x:v>0</x:v>
      </x:c>
      <x:c r="H140" s="18" t="n">
        <x:f>ROUND(D140-F140,2)</x:f>
        <x:v>0</x:v>
      </x:c>
    </x:row>
    <x:row r="141">
      <x:c r="C141" t="n">
        <x:v>135</x:v>
      </x:c>
      <x:c r="D141" s="18" t="n">
        <x:f>H140</x:f>
        <x:v>0</x:v>
      </x:c>
      <x:c r="E141" s="19" t="n">
        <x:f>IF(C141&lt;='Invoer'!$D$22,ROUND(D141*'Invoer'!$D$21/1200,2),0)</x:f>
        <x:v>0</x:v>
      </x:c>
      <x:c r="F141" s="19" t="n">
        <x:f>IF(C141&lt;='Invoer'!$D$22,IF(C141='Invoer'!$D$22,D141,MIN(D141,MAX(0,IF('Invoer'!$D$23="linear",ROUND('Invoer'!$D$19/'Invoer'!$D$22,2),ROUND('Invoer'!$D$70-E141,2))))),0)</x:f>
        <x:v>0</x:v>
      </x:c>
      <x:c r="G141" s="18" t="n">
        <x:f>ROUND(E141+F141,2)</x:f>
        <x:v>0</x:v>
      </x:c>
      <x:c r="H141" s="18" t="n">
        <x:f>ROUND(D141-F141,2)</x:f>
        <x:v>0</x:v>
      </x:c>
    </x:row>
    <x:row r="142">
      <x:c r="C142" t="n">
        <x:v>136</x:v>
      </x:c>
      <x:c r="D142" s="18" t="n">
        <x:f>H141</x:f>
        <x:v>0</x:v>
      </x:c>
      <x:c r="E142" s="19" t="n">
        <x:f>IF(C142&lt;='Invoer'!$D$22,ROUND(D142*'Invoer'!$D$21/1200,2),0)</x:f>
        <x:v>0</x:v>
      </x:c>
      <x:c r="F142" s="19" t="n">
        <x:f>IF(C142&lt;='Invoer'!$D$22,IF(C142='Invoer'!$D$22,D142,MIN(D142,MAX(0,IF('Invoer'!$D$23="linear",ROUND('Invoer'!$D$19/'Invoer'!$D$22,2),ROUND('Invoer'!$D$70-E142,2))))),0)</x:f>
        <x:v>0</x:v>
      </x:c>
      <x:c r="G142" s="18" t="n">
        <x:f>ROUND(E142+F142,2)</x:f>
        <x:v>0</x:v>
      </x:c>
      <x:c r="H142" s="18" t="n">
        <x:f>ROUND(D142-F142,2)</x:f>
        <x:v>0</x:v>
      </x:c>
    </x:row>
    <x:row r="143">
      <x:c r="C143" t="n">
        <x:v>137</x:v>
      </x:c>
      <x:c r="D143" s="18" t="n">
        <x:f>H142</x:f>
        <x:v>0</x:v>
      </x:c>
      <x:c r="E143" s="19" t="n">
        <x:f>IF(C143&lt;='Invoer'!$D$22,ROUND(D143*'Invoer'!$D$21/1200,2),0)</x:f>
        <x:v>0</x:v>
      </x:c>
      <x:c r="F143" s="19" t="n">
        <x:f>IF(C143&lt;='Invoer'!$D$22,IF(C143='Invoer'!$D$22,D143,MIN(D143,MAX(0,IF('Invoer'!$D$23="linear",ROUND('Invoer'!$D$19/'Invoer'!$D$22,2),ROUND('Invoer'!$D$70-E143,2))))),0)</x:f>
        <x:v>0</x:v>
      </x:c>
      <x:c r="G143" s="18" t="n">
        <x:f>ROUND(E143+F143,2)</x:f>
        <x:v>0</x:v>
      </x:c>
      <x:c r="H143" s="18" t="n">
        <x:f>ROUND(D143-F143,2)</x:f>
        <x:v>0</x:v>
      </x:c>
    </x:row>
    <x:row r="144">
      <x:c r="C144" t="n">
        <x:v>138</x:v>
      </x:c>
      <x:c r="D144" s="18" t="n">
        <x:f>H143</x:f>
        <x:v>0</x:v>
      </x:c>
      <x:c r="E144" s="19" t="n">
        <x:f>IF(C144&lt;='Invoer'!$D$22,ROUND(D144*'Invoer'!$D$21/1200,2),0)</x:f>
        <x:v>0</x:v>
      </x:c>
      <x:c r="F144" s="19" t="n">
        <x:f>IF(C144&lt;='Invoer'!$D$22,IF(C144='Invoer'!$D$22,D144,MIN(D144,MAX(0,IF('Invoer'!$D$23="linear",ROUND('Invoer'!$D$19/'Invoer'!$D$22,2),ROUND('Invoer'!$D$70-E144,2))))),0)</x:f>
        <x:v>0</x:v>
      </x:c>
      <x:c r="G144" s="18" t="n">
        <x:f>ROUND(E144+F144,2)</x:f>
        <x:v>0</x:v>
      </x:c>
      <x:c r="H144" s="18" t="n">
        <x:f>ROUND(D144-F144,2)</x:f>
        <x:v>0</x:v>
      </x:c>
    </x:row>
    <x:row r="145">
      <x:c r="C145" t="n">
        <x:v>139</x:v>
      </x:c>
      <x:c r="D145" s="18" t="n">
        <x:f>H144</x:f>
        <x:v>0</x:v>
      </x:c>
      <x:c r="E145" s="19" t="n">
        <x:f>IF(C145&lt;='Invoer'!$D$22,ROUND(D145*'Invoer'!$D$21/1200,2),0)</x:f>
        <x:v>0</x:v>
      </x:c>
      <x:c r="F145" s="19" t="n">
        <x:f>IF(C145&lt;='Invoer'!$D$22,IF(C145='Invoer'!$D$22,D145,MIN(D145,MAX(0,IF('Invoer'!$D$23="linear",ROUND('Invoer'!$D$19/'Invoer'!$D$22,2),ROUND('Invoer'!$D$70-E145,2))))),0)</x:f>
        <x:v>0</x:v>
      </x:c>
      <x:c r="G145" s="18" t="n">
        <x:f>ROUND(E145+F145,2)</x:f>
        <x:v>0</x:v>
      </x:c>
      <x:c r="H145" s="18" t="n">
        <x:f>ROUND(D145-F145,2)</x:f>
        <x:v>0</x:v>
      </x:c>
    </x:row>
    <x:row r="146">
      <x:c r="C146" t="n">
        <x:v>140</x:v>
      </x:c>
      <x:c r="D146" s="18" t="n">
        <x:f>H145</x:f>
        <x:v>0</x:v>
      </x:c>
      <x:c r="E146" s="19" t="n">
        <x:f>IF(C146&lt;='Invoer'!$D$22,ROUND(D146*'Invoer'!$D$21/1200,2),0)</x:f>
        <x:v>0</x:v>
      </x:c>
      <x:c r="F146" s="19" t="n">
        <x:f>IF(C146&lt;='Invoer'!$D$22,IF(C146='Invoer'!$D$22,D146,MIN(D146,MAX(0,IF('Invoer'!$D$23="linear",ROUND('Invoer'!$D$19/'Invoer'!$D$22,2),ROUND('Invoer'!$D$70-E146,2))))),0)</x:f>
        <x:v>0</x:v>
      </x:c>
      <x:c r="G146" s="18" t="n">
        <x:f>ROUND(E146+F146,2)</x:f>
        <x:v>0</x:v>
      </x:c>
      <x:c r="H146" s="18" t="n">
        <x:f>ROUND(D146-F146,2)</x:f>
        <x:v>0</x:v>
      </x:c>
    </x:row>
    <x:row r="147">
      <x:c r="C147" t="n">
        <x:v>141</x:v>
      </x:c>
      <x:c r="D147" s="18" t="n">
        <x:f>H146</x:f>
        <x:v>0</x:v>
      </x:c>
      <x:c r="E147" s="19" t="n">
        <x:f>IF(C147&lt;='Invoer'!$D$22,ROUND(D147*'Invoer'!$D$21/1200,2),0)</x:f>
        <x:v>0</x:v>
      </x:c>
      <x:c r="F147" s="19" t="n">
        <x:f>IF(C147&lt;='Invoer'!$D$22,IF(C147='Invoer'!$D$22,D147,MIN(D147,MAX(0,IF('Invoer'!$D$23="linear",ROUND('Invoer'!$D$19/'Invoer'!$D$22,2),ROUND('Invoer'!$D$70-E147,2))))),0)</x:f>
        <x:v>0</x:v>
      </x:c>
      <x:c r="G147" s="18" t="n">
        <x:f>ROUND(E147+F147,2)</x:f>
        <x:v>0</x:v>
      </x:c>
      <x:c r="H147" s="18" t="n">
        <x:f>ROUND(D147-F147,2)</x:f>
        <x:v>0</x:v>
      </x:c>
    </x:row>
    <x:row r="148">
      <x:c r="C148" t="n">
        <x:v>142</x:v>
      </x:c>
      <x:c r="D148" s="18" t="n">
        <x:f>H147</x:f>
        <x:v>0</x:v>
      </x:c>
      <x:c r="E148" s="19" t="n">
        <x:f>IF(C148&lt;='Invoer'!$D$22,ROUND(D148*'Invoer'!$D$21/1200,2),0)</x:f>
        <x:v>0</x:v>
      </x:c>
      <x:c r="F148" s="19" t="n">
        <x:f>IF(C148&lt;='Invoer'!$D$22,IF(C148='Invoer'!$D$22,D148,MIN(D148,MAX(0,IF('Invoer'!$D$23="linear",ROUND('Invoer'!$D$19/'Invoer'!$D$22,2),ROUND('Invoer'!$D$70-E148,2))))),0)</x:f>
        <x:v>0</x:v>
      </x:c>
      <x:c r="G148" s="18" t="n">
        <x:f>ROUND(E148+F148,2)</x:f>
        <x:v>0</x:v>
      </x:c>
      <x:c r="H148" s="18" t="n">
        <x:f>ROUND(D148-F148,2)</x:f>
        <x:v>0</x:v>
      </x:c>
    </x:row>
    <x:row r="149">
      <x:c r="C149" t="n">
        <x:v>143</x:v>
      </x:c>
      <x:c r="D149" s="18" t="n">
        <x:f>H148</x:f>
        <x:v>0</x:v>
      </x:c>
      <x:c r="E149" s="19" t="n">
        <x:f>IF(C149&lt;='Invoer'!$D$22,ROUND(D149*'Invoer'!$D$21/1200,2),0)</x:f>
        <x:v>0</x:v>
      </x:c>
      <x:c r="F149" s="19" t="n">
        <x:f>IF(C149&lt;='Invoer'!$D$22,IF(C149='Invoer'!$D$22,D149,MIN(D149,MAX(0,IF('Invoer'!$D$23="linear",ROUND('Invoer'!$D$19/'Invoer'!$D$22,2),ROUND('Invoer'!$D$70-E149,2))))),0)</x:f>
        <x:v>0</x:v>
      </x:c>
      <x:c r="G149" s="18" t="n">
        <x:f>ROUND(E149+F149,2)</x:f>
        <x:v>0</x:v>
      </x:c>
      <x:c r="H149" s="18" t="n">
        <x:f>ROUND(D149-F149,2)</x:f>
        <x:v>0</x:v>
      </x:c>
    </x:row>
    <x:row r="150">
      <x:c r="C150" t="n">
        <x:v>144</x:v>
      </x:c>
      <x:c r="D150" s="18" t="n">
        <x:f>H149</x:f>
        <x:v>0</x:v>
      </x:c>
      <x:c r="E150" s="19" t="n">
        <x:f>IF(C150&lt;='Invoer'!$D$22,ROUND(D150*'Invoer'!$D$21/1200,2),0)</x:f>
        <x:v>0</x:v>
      </x:c>
      <x:c r="F150" s="19" t="n">
        <x:f>IF(C150&lt;='Invoer'!$D$22,IF(C150='Invoer'!$D$22,D150,MIN(D150,MAX(0,IF('Invoer'!$D$23="linear",ROUND('Invoer'!$D$19/'Invoer'!$D$22,2),ROUND('Invoer'!$D$70-E150,2))))),0)</x:f>
        <x:v>0</x:v>
      </x:c>
      <x:c r="G150" s="18" t="n">
        <x:f>ROUND(E150+F150,2)</x:f>
        <x:v>0</x:v>
      </x:c>
      <x:c r="H150" s="18" t="n">
        <x:f>ROUND(D150-F150,2)</x:f>
        <x:v>0</x:v>
      </x:c>
    </x:row>
    <x:row r="151">
      <x:c r="C151" t="n">
        <x:v>145</x:v>
      </x:c>
      <x:c r="D151" s="18" t="n">
        <x:f>H150</x:f>
        <x:v>0</x:v>
      </x:c>
      <x:c r="E151" s="19" t="n">
        <x:f>IF(C151&lt;='Invoer'!$D$22,ROUND(D151*'Invoer'!$D$21/1200,2),0)</x:f>
        <x:v>0</x:v>
      </x:c>
      <x:c r="F151" s="19" t="n">
        <x:f>IF(C151&lt;='Invoer'!$D$22,IF(C151='Invoer'!$D$22,D151,MIN(D151,MAX(0,IF('Invoer'!$D$23="linear",ROUND('Invoer'!$D$19/'Invoer'!$D$22,2),ROUND('Invoer'!$D$70-E151,2))))),0)</x:f>
        <x:v>0</x:v>
      </x:c>
      <x:c r="G151" s="18" t="n">
        <x:f>ROUND(E151+F151,2)</x:f>
        <x:v>0</x:v>
      </x:c>
      <x:c r="H151" s="18" t="n">
        <x:f>ROUND(D151-F151,2)</x:f>
        <x:v>0</x:v>
      </x:c>
    </x:row>
    <x:row r="152">
      <x:c r="C152" t="n">
        <x:v>146</x:v>
      </x:c>
      <x:c r="D152" s="18" t="n">
        <x:f>H151</x:f>
        <x:v>0</x:v>
      </x:c>
      <x:c r="E152" s="19" t="n">
        <x:f>IF(C152&lt;='Invoer'!$D$22,ROUND(D152*'Invoer'!$D$21/1200,2),0)</x:f>
        <x:v>0</x:v>
      </x:c>
      <x:c r="F152" s="19" t="n">
        <x:f>IF(C152&lt;='Invoer'!$D$22,IF(C152='Invoer'!$D$22,D152,MIN(D152,MAX(0,IF('Invoer'!$D$23="linear",ROUND('Invoer'!$D$19/'Invoer'!$D$22,2),ROUND('Invoer'!$D$70-E152,2))))),0)</x:f>
        <x:v>0</x:v>
      </x:c>
      <x:c r="G152" s="18" t="n">
        <x:f>ROUND(E152+F152,2)</x:f>
        <x:v>0</x:v>
      </x:c>
      <x:c r="H152" s="18" t="n">
        <x:f>ROUND(D152-F152,2)</x:f>
        <x:v>0</x:v>
      </x:c>
    </x:row>
    <x:row r="153">
      <x:c r="C153" t="n">
        <x:v>147</x:v>
      </x:c>
      <x:c r="D153" s="18" t="n">
        <x:f>H152</x:f>
        <x:v>0</x:v>
      </x:c>
      <x:c r="E153" s="19" t="n">
        <x:f>IF(C153&lt;='Invoer'!$D$22,ROUND(D153*'Invoer'!$D$21/1200,2),0)</x:f>
        <x:v>0</x:v>
      </x:c>
      <x:c r="F153" s="19" t="n">
        <x:f>IF(C153&lt;='Invoer'!$D$22,IF(C153='Invoer'!$D$22,D153,MIN(D153,MAX(0,IF('Invoer'!$D$23="linear",ROUND('Invoer'!$D$19/'Invoer'!$D$22,2),ROUND('Invoer'!$D$70-E153,2))))),0)</x:f>
        <x:v>0</x:v>
      </x:c>
      <x:c r="G153" s="18" t="n">
        <x:f>ROUND(E153+F153,2)</x:f>
        <x:v>0</x:v>
      </x:c>
      <x:c r="H153" s="18" t="n">
        <x:f>ROUND(D153-F153,2)</x:f>
        <x:v>0</x:v>
      </x:c>
    </x:row>
    <x:row r="154">
      <x:c r="C154" t="n">
        <x:v>148</x:v>
      </x:c>
      <x:c r="D154" s="18" t="n">
        <x:f>H153</x:f>
        <x:v>0</x:v>
      </x:c>
      <x:c r="E154" s="19" t="n">
        <x:f>IF(C154&lt;='Invoer'!$D$22,ROUND(D154*'Invoer'!$D$21/1200,2),0)</x:f>
        <x:v>0</x:v>
      </x:c>
      <x:c r="F154" s="19" t="n">
        <x:f>IF(C154&lt;='Invoer'!$D$22,IF(C154='Invoer'!$D$22,D154,MIN(D154,MAX(0,IF('Invoer'!$D$23="linear",ROUND('Invoer'!$D$19/'Invoer'!$D$22,2),ROUND('Invoer'!$D$70-E154,2))))),0)</x:f>
        <x:v>0</x:v>
      </x:c>
      <x:c r="G154" s="18" t="n">
        <x:f>ROUND(E154+F154,2)</x:f>
        <x:v>0</x:v>
      </x:c>
      <x:c r="H154" s="18" t="n">
        <x:f>ROUND(D154-F154,2)</x:f>
        <x:v>0</x:v>
      </x:c>
    </x:row>
    <x:row r="155">
      <x:c r="C155" t="n">
        <x:v>149</x:v>
      </x:c>
      <x:c r="D155" s="18" t="n">
        <x:f>H154</x:f>
        <x:v>0</x:v>
      </x:c>
      <x:c r="E155" s="19" t="n">
        <x:f>IF(C155&lt;='Invoer'!$D$22,ROUND(D155*'Invoer'!$D$21/1200,2),0)</x:f>
        <x:v>0</x:v>
      </x:c>
      <x:c r="F155" s="19" t="n">
        <x:f>IF(C155&lt;='Invoer'!$D$22,IF(C155='Invoer'!$D$22,D155,MIN(D155,MAX(0,IF('Invoer'!$D$23="linear",ROUND('Invoer'!$D$19/'Invoer'!$D$22,2),ROUND('Invoer'!$D$70-E155,2))))),0)</x:f>
        <x:v>0</x:v>
      </x:c>
      <x:c r="G155" s="18" t="n">
        <x:f>ROUND(E155+F155,2)</x:f>
        <x:v>0</x:v>
      </x:c>
      <x:c r="H155" s="18" t="n">
        <x:f>ROUND(D155-F155,2)</x:f>
        <x:v>0</x:v>
      </x:c>
    </x:row>
    <x:row r="156">
      <x:c r="C156" t="n">
        <x:v>150</x:v>
      </x:c>
      <x:c r="D156" s="18" t="n">
        <x:f>H155</x:f>
        <x:v>0</x:v>
      </x:c>
      <x:c r="E156" s="19" t="n">
        <x:f>IF(C156&lt;='Invoer'!$D$22,ROUND(D156*'Invoer'!$D$21/1200,2),0)</x:f>
        <x:v>0</x:v>
      </x:c>
      <x:c r="F156" s="19" t="n">
        <x:f>IF(C156&lt;='Invoer'!$D$22,IF(C156='Invoer'!$D$22,D156,MIN(D156,MAX(0,IF('Invoer'!$D$23="linear",ROUND('Invoer'!$D$19/'Invoer'!$D$22,2),ROUND('Invoer'!$D$70-E156,2))))),0)</x:f>
        <x:v>0</x:v>
      </x:c>
      <x:c r="G156" s="18" t="n">
        <x:f>ROUND(E156+F156,2)</x:f>
        <x:v>0</x:v>
      </x:c>
      <x:c r="H156" s="18" t="n">
        <x:f>ROUND(D156-F156,2)</x:f>
        <x:v>0</x:v>
      </x:c>
    </x:row>
    <x:row r="157">
      <x:c r="C157" t="n">
        <x:v>151</x:v>
      </x:c>
      <x:c r="D157" s="18" t="n">
        <x:f>H156</x:f>
        <x:v>0</x:v>
      </x:c>
      <x:c r="E157" s="19" t="n">
        <x:f>IF(C157&lt;='Invoer'!$D$22,ROUND(D157*'Invoer'!$D$21/1200,2),0)</x:f>
        <x:v>0</x:v>
      </x:c>
      <x:c r="F157" s="19" t="n">
        <x:f>IF(C157&lt;='Invoer'!$D$22,IF(C157='Invoer'!$D$22,D157,MIN(D157,MAX(0,IF('Invoer'!$D$23="linear",ROUND('Invoer'!$D$19/'Invoer'!$D$22,2),ROUND('Invoer'!$D$70-E157,2))))),0)</x:f>
        <x:v>0</x:v>
      </x:c>
      <x:c r="G157" s="18" t="n">
        <x:f>ROUND(E157+F157,2)</x:f>
        <x:v>0</x:v>
      </x:c>
      <x:c r="H157" s="18" t="n">
        <x:f>ROUND(D157-F157,2)</x:f>
        <x:v>0</x:v>
      </x:c>
    </x:row>
    <x:row r="158">
      <x:c r="C158" t="n">
        <x:v>152</x:v>
      </x:c>
      <x:c r="D158" s="18" t="n">
        <x:f>H157</x:f>
        <x:v>0</x:v>
      </x:c>
      <x:c r="E158" s="19" t="n">
        <x:f>IF(C158&lt;='Invoer'!$D$22,ROUND(D158*'Invoer'!$D$21/1200,2),0)</x:f>
        <x:v>0</x:v>
      </x:c>
      <x:c r="F158" s="19" t="n">
        <x:f>IF(C158&lt;='Invoer'!$D$22,IF(C158='Invoer'!$D$22,D158,MIN(D158,MAX(0,IF('Invoer'!$D$23="linear",ROUND('Invoer'!$D$19/'Invoer'!$D$22,2),ROUND('Invoer'!$D$70-E158,2))))),0)</x:f>
        <x:v>0</x:v>
      </x:c>
      <x:c r="G158" s="18" t="n">
        <x:f>ROUND(E158+F158,2)</x:f>
        <x:v>0</x:v>
      </x:c>
      <x:c r="H158" s="18" t="n">
        <x:f>ROUND(D158-F158,2)</x:f>
        <x:v>0</x:v>
      </x:c>
    </x:row>
    <x:row r="159">
      <x:c r="C159" t="n">
        <x:v>153</x:v>
      </x:c>
      <x:c r="D159" s="18" t="n">
        <x:f>H158</x:f>
        <x:v>0</x:v>
      </x:c>
      <x:c r="E159" s="19" t="n">
        <x:f>IF(C159&lt;='Invoer'!$D$22,ROUND(D159*'Invoer'!$D$21/1200,2),0)</x:f>
        <x:v>0</x:v>
      </x:c>
      <x:c r="F159" s="19" t="n">
        <x:f>IF(C159&lt;='Invoer'!$D$22,IF(C159='Invoer'!$D$22,D159,MIN(D159,MAX(0,IF('Invoer'!$D$23="linear",ROUND('Invoer'!$D$19/'Invoer'!$D$22,2),ROUND('Invoer'!$D$70-E159,2))))),0)</x:f>
        <x:v>0</x:v>
      </x:c>
      <x:c r="G159" s="18" t="n">
        <x:f>ROUND(E159+F159,2)</x:f>
        <x:v>0</x:v>
      </x:c>
      <x:c r="H159" s="18" t="n">
        <x:f>ROUND(D159-F159,2)</x:f>
        <x:v>0</x:v>
      </x:c>
    </x:row>
    <x:row r="160">
      <x:c r="C160" t="n">
        <x:v>154</x:v>
      </x:c>
      <x:c r="D160" s="18" t="n">
        <x:f>H159</x:f>
        <x:v>0</x:v>
      </x:c>
      <x:c r="E160" s="19" t="n">
        <x:f>IF(C160&lt;='Invoer'!$D$22,ROUND(D160*'Invoer'!$D$21/1200,2),0)</x:f>
        <x:v>0</x:v>
      </x:c>
      <x:c r="F160" s="19" t="n">
        <x:f>IF(C160&lt;='Invoer'!$D$22,IF(C160='Invoer'!$D$22,D160,MIN(D160,MAX(0,IF('Invoer'!$D$23="linear",ROUND('Invoer'!$D$19/'Invoer'!$D$22,2),ROUND('Invoer'!$D$70-E160,2))))),0)</x:f>
        <x:v>0</x:v>
      </x:c>
      <x:c r="G160" s="18" t="n">
        <x:f>ROUND(E160+F160,2)</x:f>
        <x:v>0</x:v>
      </x:c>
      <x:c r="H160" s="18" t="n">
        <x:f>ROUND(D160-F160,2)</x:f>
        <x:v>0</x:v>
      </x:c>
    </x:row>
    <x:row r="161">
      <x:c r="C161" t="n">
        <x:v>155</x:v>
      </x:c>
      <x:c r="D161" s="18" t="n">
        <x:f>H160</x:f>
        <x:v>0</x:v>
      </x:c>
      <x:c r="E161" s="19" t="n">
        <x:f>IF(C161&lt;='Invoer'!$D$22,ROUND(D161*'Invoer'!$D$21/1200,2),0)</x:f>
        <x:v>0</x:v>
      </x:c>
      <x:c r="F161" s="19" t="n">
        <x:f>IF(C161&lt;='Invoer'!$D$22,IF(C161='Invoer'!$D$22,D161,MIN(D161,MAX(0,IF('Invoer'!$D$23="linear",ROUND('Invoer'!$D$19/'Invoer'!$D$22,2),ROUND('Invoer'!$D$70-E161,2))))),0)</x:f>
        <x:v>0</x:v>
      </x:c>
      <x:c r="G161" s="18" t="n">
        <x:f>ROUND(E161+F161,2)</x:f>
        <x:v>0</x:v>
      </x:c>
      <x:c r="H161" s="18" t="n">
        <x:f>ROUND(D161-F161,2)</x:f>
        <x:v>0</x:v>
      </x:c>
    </x:row>
    <x:row r="162">
      <x:c r="C162" t="n">
        <x:v>156</x:v>
      </x:c>
      <x:c r="D162" s="18" t="n">
        <x:f>H161</x:f>
        <x:v>0</x:v>
      </x:c>
      <x:c r="E162" s="19" t="n">
        <x:f>IF(C162&lt;='Invoer'!$D$22,ROUND(D162*'Invoer'!$D$21/1200,2),0)</x:f>
        <x:v>0</x:v>
      </x:c>
      <x:c r="F162" s="19" t="n">
        <x:f>IF(C162&lt;='Invoer'!$D$22,IF(C162='Invoer'!$D$22,D162,MIN(D162,MAX(0,IF('Invoer'!$D$23="linear",ROUND('Invoer'!$D$19/'Invoer'!$D$22,2),ROUND('Invoer'!$D$70-E162,2))))),0)</x:f>
        <x:v>0</x:v>
      </x:c>
      <x:c r="G162" s="18" t="n">
        <x:f>ROUND(E162+F162,2)</x:f>
        <x:v>0</x:v>
      </x:c>
      <x:c r="H162" s="18" t="n">
        <x:f>ROUND(D162-F162,2)</x:f>
        <x:v>0</x:v>
      </x:c>
    </x:row>
    <x:row r="163">
      <x:c r="C163" t="n">
        <x:v>157</x:v>
      </x:c>
      <x:c r="D163" s="18" t="n">
        <x:f>H162</x:f>
        <x:v>0</x:v>
      </x:c>
      <x:c r="E163" s="19" t="n">
        <x:f>IF(C163&lt;='Invoer'!$D$22,ROUND(D163*'Invoer'!$D$21/1200,2),0)</x:f>
        <x:v>0</x:v>
      </x:c>
      <x:c r="F163" s="19" t="n">
        <x:f>IF(C163&lt;='Invoer'!$D$22,IF(C163='Invoer'!$D$22,D163,MIN(D163,MAX(0,IF('Invoer'!$D$23="linear",ROUND('Invoer'!$D$19/'Invoer'!$D$22,2),ROUND('Invoer'!$D$70-E163,2))))),0)</x:f>
        <x:v>0</x:v>
      </x:c>
      <x:c r="G163" s="18" t="n">
        <x:f>ROUND(E163+F163,2)</x:f>
        <x:v>0</x:v>
      </x:c>
      <x:c r="H163" s="18" t="n">
        <x:f>ROUND(D163-F163,2)</x:f>
        <x:v>0</x:v>
      </x:c>
    </x:row>
    <x:row r="164">
      <x:c r="C164" t="n">
        <x:v>158</x:v>
      </x:c>
      <x:c r="D164" s="18" t="n">
        <x:f>H163</x:f>
        <x:v>0</x:v>
      </x:c>
      <x:c r="E164" s="19" t="n">
        <x:f>IF(C164&lt;='Invoer'!$D$22,ROUND(D164*'Invoer'!$D$21/1200,2),0)</x:f>
        <x:v>0</x:v>
      </x:c>
      <x:c r="F164" s="19" t="n">
        <x:f>IF(C164&lt;='Invoer'!$D$22,IF(C164='Invoer'!$D$22,D164,MIN(D164,MAX(0,IF('Invoer'!$D$23="linear",ROUND('Invoer'!$D$19/'Invoer'!$D$22,2),ROUND('Invoer'!$D$70-E164,2))))),0)</x:f>
        <x:v>0</x:v>
      </x:c>
      <x:c r="G164" s="18" t="n">
        <x:f>ROUND(E164+F164,2)</x:f>
        <x:v>0</x:v>
      </x:c>
      <x:c r="H164" s="18" t="n">
        <x:f>ROUND(D164-F164,2)</x:f>
        <x:v>0</x:v>
      </x:c>
    </x:row>
    <x:row r="165">
      <x:c r="C165" t="n">
        <x:v>159</x:v>
      </x:c>
      <x:c r="D165" s="18" t="n">
        <x:f>H164</x:f>
        <x:v>0</x:v>
      </x:c>
      <x:c r="E165" s="19" t="n">
        <x:f>IF(C165&lt;='Invoer'!$D$22,ROUND(D165*'Invoer'!$D$21/1200,2),0)</x:f>
        <x:v>0</x:v>
      </x:c>
      <x:c r="F165" s="19" t="n">
        <x:f>IF(C165&lt;='Invoer'!$D$22,IF(C165='Invoer'!$D$22,D165,MIN(D165,MAX(0,IF('Invoer'!$D$23="linear",ROUND('Invoer'!$D$19/'Invoer'!$D$22,2),ROUND('Invoer'!$D$70-E165,2))))),0)</x:f>
        <x:v>0</x:v>
      </x:c>
      <x:c r="G165" s="18" t="n">
        <x:f>ROUND(E165+F165,2)</x:f>
        <x:v>0</x:v>
      </x:c>
      <x:c r="H165" s="18" t="n">
        <x:f>ROUND(D165-F165,2)</x:f>
        <x:v>0</x:v>
      </x:c>
    </x:row>
    <x:row r="166">
      <x:c r="C166" t="n">
        <x:v>160</x:v>
      </x:c>
      <x:c r="D166" s="18" t="n">
        <x:f>H165</x:f>
        <x:v>0</x:v>
      </x:c>
      <x:c r="E166" s="19" t="n">
        <x:f>IF(C166&lt;='Invoer'!$D$22,ROUND(D166*'Invoer'!$D$21/1200,2),0)</x:f>
        <x:v>0</x:v>
      </x:c>
      <x:c r="F166" s="19" t="n">
        <x:f>IF(C166&lt;='Invoer'!$D$22,IF(C166='Invoer'!$D$22,D166,MIN(D166,MAX(0,IF('Invoer'!$D$23="linear",ROUND('Invoer'!$D$19/'Invoer'!$D$22,2),ROUND('Invoer'!$D$70-E166,2))))),0)</x:f>
        <x:v>0</x:v>
      </x:c>
      <x:c r="G166" s="18" t="n">
        <x:f>ROUND(E166+F166,2)</x:f>
        <x:v>0</x:v>
      </x:c>
      <x:c r="H166" s="18" t="n">
        <x:f>ROUND(D166-F166,2)</x:f>
        <x:v>0</x:v>
      </x:c>
    </x:row>
    <x:row r="167">
      <x:c r="C167" t="n">
        <x:v>161</x:v>
      </x:c>
      <x:c r="D167" s="18" t="n">
        <x:f>H166</x:f>
        <x:v>0</x:v>
      </x:c>
      <x:c r="E167" s="19" t="n">
        <x:f>IF(C167&lt;='Invoer'!$D$22,ROUND(D167*'Invoer'!$D$21/1200,2),0)</x:f>
        <x:v>0</x:v>
      </x:c>
      <x:c r="F167" s="19" t="n">
        <x:f>IF(C167&lt;='Invoer'!$D$22,IF(C167='Invoer'!$D$22,D167,MIN(D167,MAX(0,IF('Invoer'!$D$23="linear",ROUND('Invoer'!$D$19/'Invoer'!$D$22,2),ROUND('Invoer'!$D$70-E167,2))))),0)</x:f>
        <x:v>0</x:v>
      </x:c>
      <x:c r="G167" s="18" t="n">
        <x:f>ROUND(E167+F167,2)</x:f>
        <x:v>0</x:v>
      </x:c>
      <x:c r="H167" s="18" t="n">
        <x:f>ROUND(D167-F167,2)</x:f>
        <x:v>0</x:v>
      </x:c>
    </x:row>
    <x:row r="168">
      <x:c r="C168" t="n">
        <x:v>162</x:v>
      </x:c>
      <x:c r="D168" s="18" t="n">
        <x:f>H167</x:f>
        <x:v>0</x:v>
      </x:c>
      <x:c r="E168" s="19" t="n">
        <x:f>IF(C168&lt;='Invoer'!$D$22,ROUND(D168*'Invoer'!$D$21/1200,2),0)</x:f>
        <x:v>0</x:v>
      </x:c>
      <x:c r="F168" s="19" t="n">
        <x:f>IF(C168&lt;='Invoer'!$D$22,IF(C168='Invoer'!$D$22,D168,MIN(D168,MAX(0,IF('Invoer'!$D$23="linear",ROUND('Invoer'!$D$19/'Invoer'!$D$22,2),ROUND('Invoer'!$D$70-E168,2))))),0)</x:f>
        <x:v>0</x:v>
      </x:c>
      <x:c r="G168" s="18" t="n">
        <x:f>ROUND(E168+F168,2)</x:f>
        <x:v>0</x:v>
      </x:c>
      <x:c r="H168" s="18" t="n">
        <x:f>ROUND(D168-F168,2)</x:f>
        <x:v>0</x:v>
      </x:c>
    </x:row>
    <x:row r="169">
      <x:c r="C169" t="n">
        <x:v>163</x:v>
      </x:c>
      <x:c r="D169" s="18" t="n">
        <x:f>H168</x:f>
        <x:v>0</x:v>
      </x:c>
      <x:c r="E169" s="19" t="n">
        <x:f>IF(C169&lt;='Invoer'!$D$22,ROUND(D169*'Invoer'!$D$21/1200,2),0)</x:f>
        <x:v>0</x:v>
      </x:c>
      <x:c r="F169" s="19" t="n">
        <x:f>IF(C169&lt;='Invoer'!$D$22,IF(C169='Invoer'!$D$22,D169,MIN(D169,MAX(0,IF('Invoer'!$D$23="linear",ROUND('Invoer'!$D$19/'Invoer'!$D$22,2),ROUND('Invoer'!$D$70-E169,2))))),0)</x:f>
        <x:v>0</x:v>
      </x:c>
      <x:c r="G169" s="18" t="n">
        <x:f>ROUND(E169+F169,2)</x:f>
        <x:v>0</x:v>
      </x:c>
      <x:c r="H169" s="18" t="n">
        <x:f>ROUND(D169-F169,2)</x:f>
        <x:v>0</x:v>
      </x:c>
    </x:row>
    <x:row r="170">
      <x:c r="C170" t="n">
        <x:v>164</x:v>
      </x:c>
      <x:c r="D170" s="18" t="n">
        <x:f>H169</x:f>
        <x:v>0</x:v>
      </x:c>
      <x:c r="E170" s="19" t="n">
        <x:f>IF(C170&lt;='Invoer'!$D$22,ROUND(D170*'Invoer'!$D$21/1200,2),0)</x:f>
        <x:v>0</x:v>
      </x:c>
      <x:c r="F170" s="19" t="n">
        <x:f>IF(C170&lt;='Invoer'!$D$22,IF(C170='Invoer'!$D$22,D170,MIN(D170,MAX(0,IF('Invoer'!$D$23="linear",ROUND('Invoer'!$D$19/'Invoer'!$D$22,2),ROUND('Invoer'!$D$70-E170,2))))),0)</x:f>
        <x:v>0</x:v>
      </x:c>
      <x:c r="G170" s="18" t="n">
        <x:f>ROUND(E170+F170,2)</x:f>
        <x:v>0</x:v>
      </x:c>
      <x:c r="H170" s="18" t="n">
        <x:f>ROUND(D170-F170,2)</x:f>
        <x:v>0</x:v>
      </x:c>
    </x:row>
    <x:row r="171">
      <x:c r="C171" t="n">
        <x:v>165</x:v>
      </x:c>
      <x:c r="D171" s="18" t="n">
        <x:f>H170</x:f>
        <x:v>0</x:v>
      </x:c>
      <x:c r="E171" s="19" t="n">
        <x:f>IF(C171&lt;='Invoer'!$D$22,ROUND(D171*'Invoer'!$D$21/1200,2),0)</x:f>
        <x:v>0</x:v>
      </x:c>
      <x:c r="F171" s="19" t="n">
        <x:f>IF(C171&lt;='Invoer'!$D$22,IF(C171='Invoer'!$D$22,D171,MIN(D171,MAX(0,IF('Invoer'!$D$23="linear",ROUND('Invoer'!$D$19/'Invoer'!$D$22,2),ROUND('Invoer'!$D$70-E171,2))))),0)</x:f>
        <x:v>0</x:v>
      </x:c>
      <x:c r="G171" s="18" t="n">
        <x:f>ROUND(E171+F171,2)</x:f>
        <x:v>0</x:v>
      </x:c>
      <x:c r="H171" s="18" t="n">
        <x:f>ROUND(D171-F171,2)</x:f>
        <x:v>0</x:v>
      </x:c>
    </x:row>
    <x:row r="172">
      <x:c r="C172" t="n">
        <x:v>166</x:v>
      </x:c>
      <x:c r="D172" s="18" t="n">
        <x:f>H171</x:f>
        <x:v>0</x:v>
      </x:c>
      <x:c r="E172" s="19" t="n">
        <x:f>IF(C172&lt;='Invoer'!$D$22,ROUND(D172*'Invoer'!$D$21/1200,2),0)</x:f>
        <x:v>0</x:v>
      </x:c>
      <x:c r="F172" s="19" t="n">
        <x:f>IF(C172&lt;='Invoer'!$D$22,IF(C172='Invoer'!$D$22,D172,MIN(D172,MAX(0,IF('Invoer'!$D$23="linear",ROUND('Invoer'!$D$19/'Invoer'!$D$22,2),ROUND('Invoer'!$D$70-E172,2))))),0)</x:f>
        <x:v>0</x:v>
      </x:c>
      <x:c r="G172" s="18" t="n">
        <x:f>ROUND(E172+F172,2)</x:f>
        <x:v>0</x:v>
      </x:c>
      <x:c r="H172" s="18" t="n">
        <x:f>ROUND(D172-F172,2)</x:f>
        <x:v>0</x:v>
      </x:c>
    </x:row>
    <x:row r="173">
      <x:c r="C173" t="n">
        <x:v>167</x:v>
      </x:c>
      <x:c r="D173" s="18" t="n">
        <x:f>H172</x:f>
        <x:v>0</x:v>
      </x:c>
      <x:c r="E173" s="19" t="n">
        <x:f>IF(C173&lt;='Invoer'!$D$22,ROUND(D173*'Invoer'!$D$21/1200,2),0)</x:f>
        <x:v>0</x:v>
      </x:c>
      <x:c r="F173" s="19" t="n">
        <x:f>IF(C173&lt;='Invoer'!$D$22,IF(C173='Invoer'!$D$22,D173,MIN(D173,MAX(0,IF('Invoer'!$D$23="linear",ROUND('Invoer'!$D$19/'Invoer'!$D$22,2),ROUND('Invoer'!$D$70-E173,2))))),0)</x:f>
        <x:v>0</x:v>
      </x:c>
      <x:c r="G173" s="18" t="n">
        <x:f>ROUND(E173+F173,2)</x:f>
        <x:v>0</x:v>
      </x:c>
      <x:c r="H173" s="18" t="n">
        <x:f>ROUND(D173-F173,2)</x:f>
        <x:v>0</x:v>
      </x:c>
    </x:row>
    <x:row r="174">
      <x:c r="C174" t="n">
        <x:v>168</x:v>
      </x:c>
      <x:c r="D174" s="18" t="n">
        <x:f>H173</x:f>
        <x:v>0</x:v>
      </x:c>
      <x:c r="E174" s="19" t="n">
        <x:f>IF(C174&lt;='Invoer'!$D$22,ROUND(D174*'Invoer'!$D$21/1200,2),0)</x:f>
        <x:v>0</x:v>
      </x:c>
      <x:c r="F174" s="19" t="n">
        <x:f>IF(C174&lt;='Invoer'!$D$22,IF(C174='Invoer'!$D$22,D174,MIN(D174,MAX(0,IF('Invoer'!$D$23="linear",ROUND('Invoer'!$D$19/'Invoer'!$D$22,2),ROUND('Invoer'!$D$70-E174,2))))),0)</x:f>
        <x:v>0</x:v>
      </x:c>
      <x:c r="G174" s="18" t="n">
        <x:f>ROUND(E174+F174,2)</x:f>
        <x:v>0</x:v>
      </x:c>
      <x:c r="H174" s="18" t="n">
        <x:f>ROUND(D174-F174,2)</x:f>
        <x:v>0</x:v>
      </x:c>
    </x:row>
    <x:row r="175">
      <x:c r="C175" t="n">
        <x:v>169</x:v>
      </x:c>
      <x:c r="D175" s="18" t="n">
        <x:f>H174</x:f>
        <x:v>0</x:v>
      </x:c>
      <x:c r="E175" s="19" t="n">
        <x:f>IF(C175&lt;='Invoer'!$D$22,ROUND(D175*'Invoer'!$D$21/1200,2),0)</x:f>
        <x:v>0</x:v>
      </x:c>
      <x:c r="F175" s="19" t="n">
        <x:f>IF(C175&lt;='Invoer'!$D$22,IF(C175='Invoer'!$D$22,D175,MIN(D175,MAX(0,IF('Invoer'!$D$23="linear",ROUND('Invoer'!$D$19/'Invoer'!$D$22,2),ROUND('Invoer'!$D$70-E175,2))))),0)</x:f>
        <x:v>0</x:v>
      </x:c>
      <x:c r="G175" s="18" t="n">
        <x:f>ROUND(E175+F175,2)</x:f>
        <x:v>0</x:v>
      </x:c>
      <x:c r="H175" s="18" t="n">
        <x:f>ROUND(D175-F175,2)</x:f>
        <x:v>0</x:v>
      </x:c>
    </x:row>
    <x:row r="176">
      <x:c r="C176" t="n">
        <x:v>170</x:v>
      </x:c>
      <x:c r="D176" s="18" t="n">
        <x:f>H175</x:f>
        <x:v>0</x:v>
      </x:c>
      <x:c r="E176" s="19" t="n">
        <x:f>IF(C176&lt;='Invoer'!$D$22,ROUND(D176*'Invoer'!$D$21/1200,2),0)</x:f>
        <x:v>0</x:v>
      </x:c>
      <x:c r="F176" s="19" t="n">
        <x:f>IF(C176&lt;='Invoer'!$D$22,IF(C176='Invoer'!$D$22,D176,MIN(D176,MAX(0,IF('Invoer'!$D$23="linear",ROUND('Invoer'!$D$19/'Invoer'!$D$22,2),ROUND('Invoer'!$D$70-E176,2))))),0)</x:f>
        <x:v>0</x:v>
      </x:c>
      <x:c r="G176" s="18" t="n">
        <x:f>ROUND(E176+F176,2)</x:f>
        <x:v>0</x:v>
      </x:c>
      <x:c r="H176" s="18" t="n">
        <x:f>ROUND(D176-F176,2)</x:f>
        <x:v>0</x:v>
      </x:c>
    </x:row>
    <x:row r="177">
      <x:c r="C177" t="n">
        <x:v>171</x:v>
      </x:c>
      <x:c r="D177" s="18" t="n">
        <x:f>H176</x:f>
        <x:v>0</x:v>
      </x:c>
      <x:c r="E177" s="19" t="n">
        <x:f>IF(C177&lt;='Invoer'!$D$22,ROUND(D177*'Invoer'!$D$21/1200,2),0)</x:f>
        <x:v>0</x:v>
      </x:c>
      <x:c r="F177" s="19" t="n">
        <x:f>IF(C177&lt;='Invoer'!$D$22,IF(C177='Invoer'!$D$22,D177,MIN(D177,MAX(0,IF('Invoer'!$D$23="linear",ROUND('Invoer'!$D$19/'Invoer'!$D$22,2),ROUND('Invoer'!$D$70-E177,2))))),0)</x:f>
        <x:v>0</x:v>
      </x:c>
      <x:c r="G177" s="18" t="n">
        <x:f>ROUND(E177+F177,2)</x:f>
        <x:v>0</x:v>
      </x:c>
      <x:c r="H177" s="18" t="n">
        <x:f>ROUND(D177-F177,2)</x:f>
        <x:v>0</x:v>
      </x:c>
    </x:row>
    <x:row r="178">
      <x:c r="C178" t="n">
        <x:v>172</x:v>
      </x:c>
      <x:c r="D178" s="18" t="n">
        <x:f>H177</x:f>
        <x:v>0</x:v>
      </x:c>
      <x:c r="E178" s="19" t="n">
        <x:f>IF(C178&lt;='Invoer'!$D$22,ROUND(D178*'Invoer'!$D$21/1200,2),0)</x:f>
        <x:v>0</x:v>
      </x:c>
      <x:c r="F178" s="19" t="n">
        <x:f>IF(C178&lt;='Invoer'!$D$22,IF(C178='Invoer'!$D$22,D178,MIN(D178,MAX(0,IF('Invoer'!$D$23="linear",ROUND('Invoer'!$D$19/'Invoer'!$D$22,2),ROUND('Invoer'!$D$70-E178,2))))),0)</x:f>
        <x:v>0</x:v>
      </x:c>
      <x:c r="G178" s="18" t="n">
        <x:f>ROUND(E178+F178,2)</x:f>
        <x:v>0</x:v>
      </x:c>
      <x:c r="H178" s="18" t="n">
        <x:f>ROUND(D178-F178,2)</x:f>
        <x:v>0</x:v>
      </x:c>
    </x:row>
    <x:row r="179">
      <x:c r="C179" t="n">
        <x:v>173</x:v>
      </x:c>
      <x:c r="D179" s="18" t="n">
        <x:f>H178</x:f>
        <x:v>0</x:v>
      </x:c>
      <x:c r="E179" s="19" t="n">
        <x:f>IF(C179&lt;='Invoer'!$D$22,ROUND(D179*'Invoer'!$D$21/1200,2),0)</x:f>
        <x:v>0</x:v>
      </x:c>
      <x:c r="F179" s="19" t="n">
        <x:f>IF(C179&lt;='Invoer'!$D$22,IF(C179='Invoer'!$D$22,D179,MIN(D179,MAX(0,IF('Invoer'!$D$23="linear",ROUND('Invoer'!$D$19/'Invoer'!$D$22,2),ROUND('Invoer'!$D$70-E179,2))))),0)</x:f>
        <x:v>0</x:v>
      </x:c>
      <x:c r="G179" s="18" t="n">
        <x:f>ROUND(E179+F179,2)</x:f>
        <x:v>0</x:v>
      </x:c>
      <x:c r="H179" s="18" t="n">
        <x:f>ROUND(D179-F179,2)</x:f>
        <x:v>0</x:v>
      </x:c>
    </x:row>
    <x:row r="180">
      <x:c r="C180" t="n">
        <x:v>174</x:v>
      </x:c>
      <x:c r="D180" s="18" t="n">
        <x:f>H179</x:f>
        <x:v>0</x:v>
      </x:c>
      <x:c r="E180" s="19" t="n">
        <x:f>IF(C180&lt;='Invoer'!$D$22,ROUND(D180*'Invoer'!$D$21/1200,2),0)</x:f>
        <x:v>0</x:v>
      </x:c>
      <x:c r="F180" s="19" t="n">
        <x:f>IF(C180&lt;='Invoer'!$D$22,IF(C180='Invoer'!$D$22,D180,MIN(D180,MAX(0,IF('Invoer'!$D$23="linear",ROUND('Invoer'!$D$19/'Invoer'!$D$22,2),ROUND('Invoer'!$D$70-E180,2))))),0)</x:f>
        <x:v>0</x:v>
      </x:c>
      <x:c r="G180" s="18" t="n">
        <x:f>ROUND(E180+F180,2)</x:f>
        <x:v>0</x:v>
      </x:c>
      <x:c r="H180" s="18" t="n">
        <x:f>ROUND(D180-F180,2)</x:f>
        <x:v>0</x:v>
      </x:c>
    </x:row>
    <x:row r="181">
      <x:c r="C181" t="n">
        <x:v>175</x:v>
      </x:c>
      <x:c r="D181" s="18" t="n">
        <x:f>H180</x:f>
        <x:v>0</x:v>
      </x:c>
      <x:c r="E181" s="19" t="n">
        <x:f>IF(C181&lt;='Invoer'!$D$22,ROUND(D181*'Invoer'!$D$21/1200,2),0)</x:f>
        <x:v>0</x:v>
      </x:c>
      <x:c r="F181" s="19" t="n">
        <x:f>IF(C181&lt;='Invoer'!$D$22,IF(C181='Invoer'!$D$22,D181,MIN(D181,MAX(0,IF('Invoer'!$D$23="linear",ROUND('Invoer'!$D$19/'Invoer'!$D$22,2),ROUND('Invoer'!$D$70-E181,2))))),0)</x:f>
        <x:v>0</x:v>
      </x:c>
      <x:c r="G181" s="18" t="n">
        <x:f>ROUND(E181+F181,2)</x:f>
        <x:v>0</x:v>
      </x:c>
      <x:c r="H181" s="18" t="n">
        <x:f>ROUND(D181-F181,2)</x:f>
        <x:v>0</x:v>
      </x:c>
    </x:row>
    <x:row r="182">
      <x:c r="C182" t="n">
        <x:v>176</x:v>
      </x:c>
      <x:c r="D182" s="18" t="n">
        <x:f>H181</x:f>
        <x:v>0</x:v>
      </x:c>
      <x:c r="E182" s="19" t="n">
        <x:f>IF(C182&lt;='Invoer'!$D$22,ROUND(D182*'Invoer'!$D$21/1200,2),0)</x:f>
        <x:v>0</x:v>
      </x:c>
      <x:c r="F182" s="19" t="n">
        <x:f>IF(C182&lt;='Invoer'!$D$22,IF(C182='Invoer'!$D$22,D182,MIN(D182,MAX(0,IF('Invoer'!$D$23="linear",ROUND('Invoer'!$D$19/'Invoer'!$D$22,2),ROUND('Invoer'!$D$70-E182,2))))),0)</x:f>
        <x:v>0</x:v>
      </x:c>
      <x:c r="G182" s="18" t="n">
        <x:f>ROUND(E182+F182,2)</x:f>
        <x:v>0</x:v>
      </x:c>
      <x:c r="H182" s="18" t="n">
        <x:f>ROUND(D182-F182,2)</x:f>
        <x:v>0</x:v>
      </x:c>
    </x:row>
    <x:row r="183">
      <x:c r="C183" t="n">
        <x:v>177</x:v>
      </x:c>
      <x:c r="D183" s="18" t="n">
        <x:f>H182</x:f>
        <x:v>0</x:v>
      </x:c>
      <x:c r="E183" s="19" t="n">
        <x:f>IF(C183&lt;='Invoer'!$D$22,ROUND(D183*'Invoer'!$D$21/1200,2),0)</x:f>
        <x:v>0</x:v>
      </x:c>
      <x:c r="F183" s="19" t="n">
        <x:f>IF(C183&lt;='Invoer'!$D$22,IF(C183='Invoer'!$D$22,D183,MIN(D183,MAX(0,IF('Invoer'!$D$23="linear",ROUND('Invoer'!$D$19/'Invoer'!$D$22,2),ROUND('Invoer'!$D$70-E183,2))))),0)</x:f>
        <x:v>0</x:v>
      </x:c>
      <x:c r="G183" s="18" t="n">
        <x:f>ROUND(E183+F183,2)</x:f>
        <x:v>0</x:v>
      </x:c>
      <x:c r="H183" s="18" t="n">
        <x:f>ROUND(D183-F183,2)</x:f>
        <x:v>0</x:v>
      </x:c>
    </x:row>
    <x:row r="184">
      <x:c r="C184" t="n">
        <x:v>178</x:v>
      </x:c>
      <x:c r="D184" s="18" t="n">
        <x:f>H183</x:f>
        <x:v>0</x:v>
      </x:c>
      <x:c r="E184" s="19" t="n">
        <x:f>IF(C184&lt;='Invoer'!$D$22,ROUND(D184*'Invoer'!$D$21/1200,2),0)</x:f>
        <x:v>0</x:v>
      </x:c>
      <x:c r="F184" s="19" t="n">
        <x:f>IF(C184&lt;='Invoer'!$D$22,IF(C184='Invoer'!$D$22,D184,MIN(D184,MAX(0,IF('Invoer'!$D$23="linear",ROUND('Invoer'!$D$19/'Invoer'!$D$22,2),ROUND('Invoer'!$D$70-E184,2))))),0)</x:f>
        <x:v>0</x:v>
      </x:c>
      <x:c r="G184" s="18" t="n">
        <x:f>ROUND(E184+F184,2)</x:f>
        <x:v>0</x:v>
      </x:c>
      <x:c r="H184" s="18" t="n">
        <x:f>ROUND(D184-F184,2)</x:f>
        <x:v>0</x:v>
      </x:c>
    </x:row>
    <x:row r="185">
      <x:c r="C185" t="n">
        <x:v>179</x:v>
      </x:c>
      <x:c r="D185" s="18" t="n">
        <x:f>H184</x:f>
        <x:v>0</x:v>
      </x:c>
      <x:c r="E185" s="19" t="n">
        <x:f>IF(C185&lt;='Invoer'!$D$22,ROUND(D185*'Invoer'!$D$21/1200,2),0)</x:f>
        <x:v>0</x:v>
      </x:c>
      <x:c r="F185" s="19" t="n">
        <x:f>IF(C185&lt;='Invoer'!$D$22,IF(C185='Invoer'!$D$22,D185,MIN(D185,MAX(0,IF('Invoer'!$D$23="linear",ROUND('Invoer'!$D$19/'Invoer'!$D$22,2),ROUND('Invoer'!$D$70-E185,2))))),0)</x:f>
        <x:v>0</x:v>
      </x:c>
      <x:c r="G185" s="18" t="n">
        <x:f>ROUND(E185+F185,2)</x:f>
        <x:v>0</x:v>
      </x:c>
      <x:c r="H185" s="18" t="n">
        <x:f>ROUND(D185-F185,2)</x:f>
        <x:v>0</x:v>
      </x:c>
    </x:row>
    <x:row r="186">
      <x:c r="C186" t="n">
        <x:v>180</x:v>
      </x:c>
      <x:c r="D186" s="18" t="n">
        <x:f>H185</x:f>
        <x:v>0</x:v>
      </x:c>
      <x:c r="E186" s="19" t="n">
        <x:f>IF(C186&lt;='Invoer'!$D$22,ROUND(D186*'Invoer'!$D$21/1200,2),0)</x:f>
        <x:v>0</x:v>
      </x:c>
      <x:c r="F186" s="19" t="n">
        <x:f>IF(C186&lt;='Invoer'!$D$22,IF(C186='Invoer'!$D$22,D186,MIN(D186,MAX(0,IF('Invoer'!$D$23="linear",ROUND('Invoer'!$D$19/'Invoer'!$D$22,2),ROUND('Invoer'!$D$70-E186,2))))),0)</x:f>
        <x:v>0</x:v>
      </x:c>
      <x:c r="G186" s="18" t="n">
        <x:f>ROUND(E186+F186,2)</x:f>
        <x:v>0</x:v>
      </x:c>
      <x:c r="H186" s="18" t="n">
        <x:f>ROUND(D186-F186,2)</x:f>
        <x:v>0</x:v>
      </x:c>
    </x:row>
    <x:row r="187">
      <x:c r="C187" t="n">
        <x:v>181</x:v>
      </x:c>
      <x:c r="D187" s="18" t="n">
        <x:f>H186</x:f>
        <x:v>0</x:v>
      </x:c>
      <x:c r="E187" s="19" t="n">
        <x:f>IF(C187&lt;='Invoer'!$D$22,ROUND(D187*'Invoer'!$D$21/1200,2),0)</x:f>
        <x:v>0</x:v>
      </x:c>
      <x:c r="F187" s="19" t="n">
        <x:f>IF(C187&lt;='Invoer'!$D$22,IF(C187='Invoer'!$D$22,D187,MIN(D187,MAX(0,IF('Invoer'!$D$23="linear",ROUND('Invoer'!$D$19/'Invoer'!$D$22,2),ROUND('Invoer'!$D$70-E187,2))))),0)</x:f>
        <x:v>0</x:v>
      </x:c>
      <x:c r="G187" s="18" t="n">
        <x:f>ROUND(E187+F187,2)</x:f>
        <x:v>0</x:v>
      </x:c>
      <x:c r="H187" s="18" t="n">
        <x:f>ROUND(D187-F187,2)</x:f>
        <x:v>0</x:v>
      </x:c>
    </x:row>
    <x:row r="188">
      <x:c r="C188" t="n">
        <x:v>182</x:v>
      </x:c>
      <x:c r="D188" s="18" t="n">
        <x:f>H187</x:f>
        <x:v>0</x:v>
      </x:c>
      <x:c r="E188" s="19" t="n">
        <x:f>IF(C188&lt;='Invoer'!$D$22,ROUND(D188*'Invoer'!$D$21/1200,2),0)</x:f>
        <x:v>0</x:v>
      </x:c>
      <x:c r="F188" s="19" t="n">
        <x:f>IF(C188&lt;='Invoer'!$D$22,IF(C188='Invoer'!$D$22,D188,MIN(D188,MAX(0,IF('Invoer'!$D$23="linear",ROUND('Invoer'!$D$19/'Invoer'!$D$22,2),ROUND('Invoer'!$D$70-E188,2))))),0)</x:f>
        <x:v>0</x:v>
      </x:c>
      <x:c r="G188" s="18" t="n">
        <x:f>ROUND(E188+F188,2)</x:f>
        <x:v>0</x:v>
      </x:c>
      <x:c r="H188" s="18" t="n">
        <x:f>ROUND(D188-F188,2)</x:f>
        <x:v>0</x:v>
      </x:c>
    </x:row>
    <x:row r="189">
      <x:c r="C189" t="n">
        <x:v>183</x:v>
      </x:c>
      <x:c r="D189" s="18" t="n">
        <x:f>H188</x:f>
        <x:v>0</x:v>
      </x:c>
      <x:c r="E189" s="19" t="n">
        <x:f>IF(C189&lt;='Invoer'!$D$22,ROUND(D189*'Invoer'!$D$21/1200,2),0)</x:f>
        <x:v>0</x:v>
      </x:c>
      <x:c r="F189" s="19" t="n">
        <x:f>IF(C189&lt;='Invoer'!$D$22,IF(C189='Invoer'!$D$22,D189,MIN(D189,MAX(0,IF('Invoer'!$D$23="linear",ROUND('Invoer'!$D$19/'Invoer'!$D$22,2),ROUND('Invoer'!$D$70-E189,2))))),0)</x:f>
        <x:v>0</x:v>
      </x:c>
      <x:c r="G189" s="18" t="n">
        <x:f>ROUND(E189+F189,2)</x:f>
        <x:v>0</x:v>
      </x:c>
      <x:c r="H189" s="18" t="n">
        <x:f>ROUND(D189-F189,2)</x:f>
        <x:v>0</x:v>
      </x:c>
    </x:row>
    <x:row r="190">
      <x:c r="C190" t="n">
        <x:v>184</x:v>
      </x:c>
      <x:c r="D190" s="18" t="n">
        <x:f>H189</x:f>
        <x:v>0</x:v>
      </x:c>
      <x:c r="E190" s="19" t="n">
        <x:f>IF(C190&lt;='Invoer'!$D$22,ROUND(D190*'Invoer'!$D$21/1200,2),0)</x:f>
        <x:v>0</x:v>
      </x:c>
      <x:c r="F190" s="19" t="n">
        <x:f>IF(C190&lt;='Invoer'!$D$22,IF(C190='Invoer'!$D$22,D190,MIN(D190,MAX(0,IF('Invoer'!$D$23="linear",ROUND('Invoer'!$D$19/'Invoer'!$D$22,2),ROUND('Invoer'!$D$70-E190,2))))),0)</x:f>
        <x:v>0</x:v>
      </x:c>
      <x:c r="G190" s="18" t="n">
        <x:f>ROUND(E190+F190,2)</x:f>
        <x:v>0</x:v>
      </x:c>
      <x:c r="H190" s="18" t="n">
        <x:f>ROUND(D190-F190,2)</x:f>
        <x:v>0</x:v>
      </x:c>
    </x:row>
    <x:row r="191">
      <x:c r="C191" t="n">
        <x:v>185</x:v>
      </x:c>
      <x:c r="D191" s="18" t="n">
        <x:f>H190</x:f>
        <x:v>0</x:v>
      </x:c>
      <x:c r="E191" s="19" t="n">
        <x:f>IF(C191&lt;='Invoer'!$D$22,ROUND(D191*'Invoer'!$D$21/1200,2),0)</x:f>
        <x:v>0</x:v>
      </x:c>
      <x:c r="F191" s="19" t="n">
        <x:f>IF(C191&lt;='Invoer'!$D$22,IF(C191='Invoer'!$D$22,D191,MIN(D191,MAX(0,IF('Invoer'!$D$23="linear",ROUND('Invoer'!$D$19/'Invoer'!$D$22,2),ROUND('Invoer'!$D$70-E191,2))))),0)</x:f>
        <x:v>0</x:v>
      </x:c>
      <x:c r="G191" s="18" t="n">
        <x:f>ROUND(E191+F191,2)</x:f>
        <x:v>0</x:v>
      </x:c>
      <x:c r="H191" s="18" t="n">
        <x:f>ROUND(D191-F191,2)</x:f>
        <x:v>0</x:v>
      </x:c>
    </x:row>
    <x:row r="192">
      <x:c r="C192" t="n">
        <x:v>186</x:v>
      </x:c>
      <x:c r="D192" s="18" t="n">
        <x:f>H191</x:f>
        <x:v>0</x:v>
      </x:c>
      <x:c r="E192" s="19" t="n">
        <x:f>IF(C192&lt;='Invoer'!$D$22,ROUND(D192*'Invoer'!$D$21/1200,2),0)</x:f>
        <x:v>0</x:v>
      </x:c>
      <x:c r="F192" s="19" t="n">
        <x:f>IF(C192&lt;='Invoer'!$D$22,IF(C192='Invoer'!$D$22,D192,MIN(D192,MAX(0,IF('Invoer'!$D$23="linear",ROUND('Invoer'!$D$19/'Invoer'!$D$22,2),ROUND('Invoer'!$D$70-E192,2))))),0)</x:f>
        <x:v>0</x:v>
      </x:c>
      <x:c r="G192" s="18" t="n">
        <x:f>ROUND(E192+F192,2)</x:f>
        <x:v>0</x:v>
      </x:c>
      <x:c r="H192" s="18" t="n">
        <x:f>ROUND(D192-F192,2)</x:f>
        <x:v>0</x:v>
      </x:c>
    </x:row>
    <x:row r="193">
      <x:c r="C193" t="n">
        <x:v>187</x:v>
      </x:c>
      <x:c r="D193" s="18" t="n">
        <x:f>H192</x:f>
        <x:v>0</x:v>
      </x:c>
      <x:c r="E193" s="19" t="n">
        <x:f>IF(C193&lt;='Invoer'!$D$22,ROUND(D193*'Invoer'!$D$21/1200,2),0)</x:f>
        <x:v>0</x:v>
      </x:c>
      <x:c r="F193" s="19" t="n">
        <x:f>IF(C193&lt;='Invoer'!$D$22,IF(C193='Invoer'!$D$22,D193,MIN(D193,MAX(0,IF('Invoer'!$D$23="linear",ROUND('Invoer'!$D$19/'Invoer'!$D$22,2),ROUND('Invoer'!$D$70-E193,2))))),0)</x:f>
        <x:v>0</x:v>
      </x:c>
      <x:c r="G193" s="18" t="n">
        <x:f>ROUND(E193+F193,2)</x:f>
        <x:v>0</x:v>
      </x:c>
      <x:c r="H193" s="18" t="n">
        <x:f>ROUND(D193-F193,2)</x:f>
        <x:v>0</x:v>
      </x:c>
    </x:row>
    <x:row r="194">
      <x:c r="C194" t="n">
        <x:v>188</x:v>
      </x:c>
      <x:c r="D194" s="18" t="n">
        <x:f>H193</x:f>
        <x:v>0</x:v>
      </x:c>
      <x:c r="E194" s="19" t="n">
        <x:f>IF(C194&lt;='Invoer'!$D$22,ROUND(D194*'Invoer'!$D$21/1200,2),0)</x:f>
        <x:v>0</x:v>
      </x:c>
      <x:c r="F194" s="19" t="n">
        <x:f>IF(C194&lt;='Invoer'!$D$22,IF(C194='Invoer'!$D$22,D194,MIN(D194,MAX(0,IF('Invoer'!$D$23="linear",ROUND('Invoer'!$D$19/'Invoer'!$D$22,2),ROUND('Invoer'!$D$70-E194,2))))),0)</x:f>
        <x:v>0</x:v>
      </x:c>
      <x:c r="G194" s="18" t="n">
        <x:f>ROUND(E194+F194,2)</x:f>
        <x:v>0</x:v>
      </x:c>
      <x:c r="H194" s="18" t="n">
        <x:f>ROUND(D194-F194,2)</x:f>
        <x:v>0</x:v>
      </x:c>
    </x:row>
    <x:row r="195">
      <x:c r="C195" t="n">
        <x:v>189</x:v>
      </x:c>
      <x:c r="D195" s="18" t="n">
        <x:f>H194</x:f>
        <x:v>0</x:v>
      </x:c>
      <x:c r="E195" s="19" t="n">
        <x:f>IF(C195&lt;='Invoer'!$D$22,ROUND(D195*'Invoer'!$D$21/1200,2),0)</x:f>
        <x:v>0</x:v>
      </x:c>
      <x:c r="F195" s="19" t="n">
        <x:f>IF(C195&lt;='Invoer'!$D$22,IF(C195='Invoer'!$D$22,D195,MIN(D195,MAX(0,IF('Invoer'!$D$23="linear",ROUND('Invoer'!$D$19/'Invoer'!$D$22,2),ROUND('Invoer'!$D$70-E195,2))))),0)</x:f>
        <x:v>0</x:v>
      </x:c>
      <x:c r="G195" s="18" t="n">
        <x:f>ROUND(E195+F195,2)</x:f>
        <x:v>0</x:v>
      </x:c>
      <x:c r="H195" s="18" t="n">
        <x:f>ROUND(D195-F195,2)</x:f>
        <x:v>0</x:v>
      </x:c>
    </x:row>
    <x:row r="196">
      <x:c r="C196" t="n">
        <x:v>190</x:v>
      </x:c>
      <x:c r="D196" s="18" t="n">
        <x:f>H195</x:f>
        <x:v>0</x:v>
      </x:c>
      <x:c r="E196" s="19" t="n">
        <x:f>IF(C196&lt;='Invoer'!$D$22,ROUND(D196*'Invoer'!$D$21/1200,2),0)</x:f>
        <x:v>0</x:v>
      </x:c>
      <x:c r="F196" s="19" t="n">
        <x:f>IF(C196&lt;='Invoer'!$D$22,IF(C196='Invoer'!$D$22,D196,MIN(D196,MAX(0,IF('Invoer'!$D$23="linear",ROUND('Invoer'!$D$19/'Invoer'!$D$22,2),ROUND('Invoer'!$D$70-E196,2))))),0)</x:f>
        <x:v>0</x:v>
      </x:c>
      <x:c r="G196" s="18" t="n">
        <x:f>ROUND(E196+F196,2)</x:f>
        <x:v>0</x:v>
      </x:c>
      <x:c r="H196" s="18" t="n">
        <x:f>ROUND(D196-F196,2)</x:f>
        <x:v>0</x:v>
      </x:c>
    </x:row>
    <x:row r="197">
      <x:c r="C197" t="n">
        <x:v>191</x:v>
      </x:c>
      <x:c r="D197" s="18" t="n">
        <x:f>H196</x:f>
        <x:v>0</x:v>
      </x:c>
      <x:c r="E197" s="19" t="n">
        <x:f>IF(C197&lt;='Invoer'!$D$22,ROUND(D197*'Invoer'!$D$21/1200,2),0)</x:f>
        <x:v>0</x:v>
      </x:c>
      <x:c r="F197" s="19" t="n">
        <x:f>IF(C197&lt;='Invoer'!$D$22,IF(C197='Invoer'!$D$22,D197,MIN(D197,MAX(0,IF('Invoer'!$D$23="linear",ROUND('Invoer'!$D$19/'Invoer'!$D$22,2),ROUND('Invoer'!$D$70-E197,2))))),0)</x:f>
        <x:v>0</x:v>
      </x:c>
      <x:c r="G197" s="18" t="n">
        <x:f>ROUND(E197+F197,2)</x:f>
        <x:v>0</x:v>
      </x:c>
      <x:c r="H197" s="18" t="n">
        <x:f>ROUND(D197-F197,2)</x:f>
        <x:v>0</x:v>
      </x:c>
    </x:row>
    <x:row r="198">
      <x:c r="C198" t="n">
        <x:v>192</x:v>
      </x:c>
      <x:c r="D198" s="18" t="n">
        <x:f>H197</x:f>
        <x:v>0</x:v>
      </x:c>
      <x:c r="E198" s="19" t="n">
        <x:f>IF(C198&lt;='Invoer'!$D$22,ROUND(D198*'Invoer'!$D$21/1200,2),0)</x:f>
        <x:v>0</x:v>
      </x:c>
      <x:c r="F198" s="19" t="n">
        <x:f>IF(C198&lt;='Invoer'!$D$22,IF(C198='Invoer'!$D$22,D198,MIN(D198,MAX(0,IF('Invoer'!$D$23="linear",ROUND('Invoer'!$D$19/'Invoer'!$D$22,2),ROUND('Invoer'!$D$70-E198,2))))),0)</x:f>
        <x:v>0</x:v>
      </x:c>
      <x:c r="G198" s="18" t="n">
        <x:f>ROUND(E198+F198,2)</x:f>
        <x:v>0</x:v>
      </x:c>
      <x:c r="H198" s="18" t="n">
        <x:f>ROUND(D198-F198,2)</x:f>
        <x:v>0</x:v>
      </x:c>
    </x:row>
    <x:row r="199">
      <x:c r="C199" t="n">
        <x:v>193</x:v>
      </x:c>
      <x:c r="D199" s="18" t="n">
        <x:f>H198</x:f>
        <x:v>0</x:v>
      </x:c>
      <x:c r="E199" s="19" t="n">
        <x:f>IF(C199&lt;='Invoer'!$D$22,ROUND(D199*'Invoer'!$D$21/1200,2),0)</x:f>
        <x:v>0</x:v>
      </x:c>
      <x:c r="F199" s="19" t="n">
        <x:f>IF(C199&lt;='Invoer'!$D$22,IF(C199='Invoer'!$D$22,D199,MIN(D199,MAX(0,IF('Invoer'!$D$23="linear",ROUND('Invoer'!$D$19/'Invoer'!$D$22,2),ROUND('Invoer'!$D$70-E199,2))))),0)</x:f>
        <x:v>0</x:v>
      </x:c>
      <x:c r="G199" s="18" t="n">
        <x:f>ROUND(E199+F199,2)</x:f>
        <x:v>0</x:v>
      </x:c>
      <x:c r="H199" s="18" t="n">
        <x:f>ROUND(D199-F199,2)</x:f>
        <x:v>0</x:v>
      </x:c>
    </x:row>
    <x:row r="200">
      <x:c r="C200" t="n">
        <x:v>194</x:v>
      </x:c>
      <x:c r="D200" s="18" t="n">
        <x:f>H199</x:f>
        <x:v>0</x:v>
      </x:c>
      <x:c r="E200" s="19" t="n">
        <x:f>IF(C200&lt;='Invoer'!$D$22,ROUND(D200*'Invoer'!$D$21/1200,2),0)</x:f>
        <x:v>0</x:v>
      </x:c>
      <x:c r="F200" s="19" t="n">
        <x:f>IF(C200&lt;='Invoer'!$D$22,IF(C200='Invoer'!$D$22,D200,MIN(D200,MAX(0,IF('Invoer'!$D$23="linear",ROUND('Invoer'!$D$19/'Invoer'!$D$22,2),ROUND('Invoer'!$D$70-E200,2))))),0)</x:f>
        <x:v>0</x:v>
      </x:c>
      <x:c r="G200" s="18" t="n">
        <x:f>ROUND(E200+F200,2)</x:f>
        <x:v>0</x:v>
      </x:c>
      <x:c r="H200" s="18" t="n">
        <x:f>ROUND(D200-F200,2)</x:f>
        <x:v>0</x:v>
      </x:c>
    </x:row>
    <x:row r="201">
      <x:c r="C201" t="n">
        <x:v>195</x:v>
      </x:c>
      <x:c r="D201" s="18" t="n">
        <x:f>H200</x:f>
        <x:v>0</x:v>
      </x:c>
      <x:c r="E201" s="19" t="n">
        <x:f>IF(C201&lt;='Invoer'!$D$22,ROUND(D201*'Invoer'!$D$21/1200,2),0)</x:f>
        <x:v>0</x:v>
      </x:c>
      <x:c r="F201" s="19" t="n">
        <x:f>IF(C201&lt;='Invoer'!$D$22,IF(C201='Invoer'!$D$22,D201,MIN(D201,MAX(0,IF('Invoer'!$D$23="linear",ROUND('Invoer'!$D$19/'Invoer'!$D$22,2),ROUND('Invoer'!$D$70-E201,2))))),0)</x:f>
        <x:v>0</x:v>
      </x:c>
      <x:c r="G201" s="18" t="n">
        <x:f>ROUND(E201+F201,2)</x:f>
        <x:v>0</x:v>
      </x:c>
      <x:c r="H201" s="18" t="n">
        <x:f>ROUND(D201-F201,2)</x:f>
        <x:v>0</x:v>
      </x:c>
    </x:row>
    <x:row r="202">
      <x:c r="C202" t="n">
        <x:v>196</x:v>
      </x:c>
      <x:c r="D202" s="18" t="n">
        <x:f>H201</x:f>
        <x:v>0</x:v>
      </x:c>
      <x:c r="E202" s="19" t="n">
        <x:f>IF(C202&lt;='Invoer'!$D$22,ROUND(D202*'Invoer'!$D$21/1200,2),0)</x:f>
        <x:v>0</x:v>
      </x:c>
      <x:c r="F202" s="19" t="n">
        <x:f>IF(C202&lt;='Invoer'!$D$22,IF(C202='Invoer'!$D$22,D202,MIN(D202,MAX(0,IF('Invoer'!$D$23="linear",ROUND('Invoer'!$D$19/'Invoer'!$D$22,2),ROUND('Invoer'!$D$70-E202,2))))),0)</x:f>
        <x:v>0</x:v>
      </x:c>
      <x:c r="G202" s="18" t="n">
        <x:f>ROUND(E202+F202,2)</x:f>
        <x:v>0</x:v>
      </x:c>
      <x:c r="H202" s="18" t="n">
        <x:f>ROUND(D202-F202,2)</x:f>
        <x:v>0</x:v>
      </x:c>
    </x:row>
    <x:row r="203">
      <x:c r="C203" t="n">
        <x:v>197</x:v>
      </x:c>
      <x:c r="D203" s="18" t="n">
        <x:f>H202</x:f>
        <x:v>0</x:v>
      </x:c>
      <x:c r="E203" s="19" t="n">
        <x:f>IF(C203&lt;='Invoer'!$D$22,ROUND(D203*'Invoer'!$D$21/1200,2),0)</x:f>
        <x:v>0</x:v>
      </x:c>
      <x:c r="F203" s="19" t="n">
        <x:f>IF(C203&lt;='Invoer'!$D$22,IF(C203='Invoer'!$D$22,D203,MIN(D203,MAX(0,IF('Invoer'!$D$23="linear",ROUND('Invoer'!$D$19/'Invoer'!$D$22,2),ROUND('Invoer'!$D$70-E203,2))))),0)</x:f>
        <x:v>0</x:v>
      </x:c>
      <x:c r="G203" s="18" t="n">
        <x:f>ROUND(E203+F203,2)</x:f>
        <x:v>0</x:v>
      </x:c>
      <x:c r="H203" s="18" t="n">
        <x:f>ROUND(D203-F203,2)</x:f>
        <x:v>0</x:v>
      </x:c>
    </x:row>
    <x:row r="204">
      <x:c r="C204" t="n">
        <x:v>198</x:v>
      </x:c>
      <x:c r="D204" s="18" t="n">
        <x:f>H203</x:f>
        <x:v>0</x:v>
      </x:c>
      <x:c r="E204" s="19" t="n">
        <x:f>IF(C204&lt;='Invoer'!$D$22,ROUND(D204*'Invoer'!$D$21/1200,2),0)</x:f>
        <x:v>0</x:v>
      </x:c>
      <x:c r="F204" s="19" t="n">
        <x:f>IF(C204&lt;='Invoer'!$D$22,IF(C204='Invoer'!$D$22,D204,MIN(D204,MAX(0,IF('Invoer'!$D$23="linear",ROUND('Invoer'!$D$19/'Invoer'!$D$22,2),ROUND('Invoer'!$D$70-E204,2))))),0)</x:f>
        <x:v>0</x:v>
      </x:c>
      <x:c r="G204" s="18" t="n">
        <x:f>ROUND(E204+F204,2)</x:f>
        <x:v>0</x:v>
      </x:c>
      <x:c r="H204" s="18" t="n">
        <x:f>ROUND(D204-F204,2)</x:f>
        <x:v>0</x:v>
      </x:c>
    </x:row>
    <x:row r="205">
      <x:c r="C205" t="n">
        <x:v>199</x:v>
      </x:c>
      <x:c r="D205" s="18" t="n">
        <x:f>H204</x:f>
        <x:v>0</x:v>
      </x:c>
      <x:c r="E205" s="19" t="n">
        <x:f>IF(C205&lt;='Invoer'!$D$22,ROUND(D205*'Invoer'!$D$21/1200,2),0)</x:f>
        <x:v>0</x:v>
      </x:c>
      <x:c r="F205" s="19" t="n">
        <x:f>IF(C205&lt;='Invoer'!$D$22,IF(C205='Invoer'!$D$22,D205,MIN(D205,MAX(0,IF('Invoer'!$D$23="linear",ROUND('Invoer'!$D$19/'Invoer'!$D$22,2),ROUND('Invoer'!$D$70-E205,2))))),0)</x:f>
        <x:v>0</x:v>
      </x:c>
      <x:c r="G205" s="18" t="n">
        <x:f>ROUND(E205+F205,2)</x:f>
        <x:v>0</x:v>
      </x:c>
      <x:c r="H205" s="18" t="n">
        <x:f>ROUND(D205-F205,2)</x:f>
        <x:v>0</x:v>
      </x:c>
    </x:row>
    <x:row r="206">
      <x:c r="C206" t="n">
        <x:v>200</x:v>
      </x:c>
      <x:c r="D206" s="18" t="n">
        <x:f>H205</x:f>
        <x:v>0</x:v>
      </x:c>
      <x:c r="E206" s="19" t="n">
        <x:f>IF(C206&lt;='Invoer'!$D$22,ROUND(D206*'Invoer'!$D$21/1200,2),0)</x:f>
        <x:v>0</x:v>
      </x:c>
      <x:c r="F206" s="19" t="n">
        <x:f>IF(C206&lt;='Invoer'!$D$22,IF(C206='Invoer'!$D$22,D206,MIN(D206,MAX(0,IF('Invoer'!$D$23="linear",ROUND('Invoer'!$D$19/'Invoer'!$D$22,2),ROUND('Invoer'!$D$70-E206,2))))),0)</x:f>
        <x:v>0</x:v>
      </x:c>
      <x:c r="G206" s="18" t="n">
        <x:f>ROUND(E206+F206,2)</x:f>
        <x:v>0</x:v>
      </x:c>
      <x:c r="H206" s="18" t="n">
        <x:f>ROUND(D206-F206,2)</x:f>
        <x:v>0</x:v>
      </x:c>
    </x:row>
    <x:row r="207">
      <x:c r="C207" t="n">
        <x:v>201</x:v>
      </x:c>
      <x:c r="D207" s="18" t="n">
        <x:f>H206</x:f>
        <x:v>0</x:v>
      </x:c>
      <x:c r="E207" s="19" t="n">
        <x:f>IF(C207&lt;='Invoer'!$D$22,ROUND(D207*'Invoer'!$D$21/1200,2),0)</x:f>
        <x:v>0</x:v>
      </x:c>
      <x:c r="F207" s="19" t="n">
        <x:f>IF(C207&lt;='Invoer'!$D$22,IF(C207='Invoer'!$D$22,D207,MIN(D207,MAX(0,IF('Invoer'!$D$23="linear",ROUND('Invoer'!$D$19/'Invoer'!$D$22,2),ROUND('Invoer'!$D$70-E207,2))))),0)</x:f>
        <x:v>0</x:v>
      </x:c>
      <x:c r="G207" s="18" t="n">
        <x:f>ROUND(E207+F207,2)</x:f>
        <x:v>0</x:v>
      </x:c>
      <x:c r="H207" s="18" t="n">
        <x:f>ROUND(D207-F207,2)</x:f>
        <x:v>0</x:v>
      </x:c>
    </x:row>
    <x:row r="208">
      <x:c r="C208" t="n">
        <x:v>202</x:v>
      </x:c>
      <x:c r="D208" s="18" t="n">
        <x:f>H207</x:f>
        <x:v>0</x:v>
      </x:c>
      <x:c r="E208" s="19" t="n">
        <x:f>IF(C208&lt;='Invoer'!$D$22,ROUND(D208*'Invoer'!$D$21/1200,2),0)</x:f>
        <x:v>0</x:v>
      </x:c>
      <x:c r="F208" s="19" t="n">
        <x:f>IF(C208&lt;='Invoer'!$D$22,IF(C208='Invoer'!$D$22,D208,MIN(D208,MAX(0,IF('Invoer'!$D$23="linear",ROUND('Invoer'!$D$19/'Invoer'!$D$22,2),ROUND('Invoer'!$D$70-E208,2))))),0)</x:f>
        <x:v>0</x:v>
      </x:c>
      <x:c r="G208" s="18" t="n">
        <x:f>ROUND(E208+F208,2)</x:f>
        <x:v>0</x:v>
      </x:c>
      <x:c r="H208" s="18" t="n">
        <x:f>ROUND(D208-F208,2)</x:f>
        <x:v>0</x:v>
      </x:c>
    </x:row>
    <x:row r="209">
      <x:c r="C209" t="n">
        <x:v>203</x:v>
      </x:c>
      <x:c r="D209" s="18" t="n">
        <x:f>H208</x:f>
        <x:v>0</x:v>
      </x:c>
      <x:c r="E209" s="19" t="n">
        <x:f>IF(C209&lt;='Invoer'!$D$22,ROUND(D209*'Invoer'!$D$21/1200,2),0)</x:f>
        <x:v>0</x:v>
      </x:c>
      <x:c r="F209" s="19" t="n">
        <x:f>IF(C209&lt;='Invoer'!$D$22,IF(C209='Invoer'!$D$22,D209,MIN(D209,MAX(0,IF('Invoer'!$D$23="linear",ROUND('Invoer'!$D$19/'Invoer'!$D$22,2),ROUND('Invoer'!$D$70-E209,2))))),0)</x:f>
        <x:v>0</x:v>
      </x:c>
      <x:c r="G209" s="18" t="n">
        <x:f>ROUND(E209+F209,2)</x:f>
        <x:v>0</x:v>
      </x:c>
      <x:c r="H209" s="18" t="n">
        <x:f>ROUND(D209-F209,2)</x:f>
        <x:v>0</x:v>
      </x:c>
    </x:row>
    <x:row r="210">
      <x:c r="C210" t="n">
        <x:v>204</x:v>
      </x:c>
      <x:c r="D210" s="18" t="n">
        <x:f>H209</x:f>
        <x:v>0</x:v>
      </x:c>
      <x:c r="E210" s="19" t="n">
        <x:f>IF(C210&lt;='Invoer'!$D$22,ROUND(D210*'Invoer'!$D$21/1200,2),0)</x:f>
        <x:v>0</x:v>
      </x:c>
      <x:c r="F210" s="19" t="n">
        <x:f>IF(C210&lt;='Invoer'!$D$22,IF(C210='Invoer'!$D$22,D210,MIN(D210,MAX(0,IF('Invoer'!$D$23="linear",ROUND('Invoer'!$D$19/'Invoer'!$D$22,2),ROUND('Invoer'!$D$70-E210,2))))),0)</x:f>
        <x:v>0</x:v>
      </x:c>
      <x:c r="G210" s="18" t="n">
        <x:f>ROUND(E210+F210,2)</x:f>
        <x:v>0</x:v>
      </x:c>
      <x:c r="H210" s="18" t="n">
        <x:f>ROUND(D210-F210,2)</x:f>
        <x:v>0</x:v>
      </x:c>
    </x:row>
    <x:row r="211">
      <x:c r="C211" t="n">
        <x:v>205</x:v>
      </x:c>
      <x:c r="D211" s="18" t="n">
        <x:f>H210</x:f>
        <x:v>0</x:v>
      </x:c>
      <x:c r="E211" s="19" t="n">
        <x:f>IF(C211&lt;='Invoer'!$D$22,ROUND(D211*'Invoer'!$D$21/1200,2),0)</x:f>
        <x:v>0</x:v>
      </x:c>
      <x:c r="F211" s="19" t="n">
        <x:f>IF(C211&lt;='Invoer'!$D$22,IF(C211='Invoer'!$D$22,D211,MIN(D211,MAX(0,IF('Invoer'!$D$23="linear",ROUND('Invoer'!$D$19/'Invoer'!$D$22,2),ROUND('Invoer'!$D$70-E211,2))))),0)</x:f>
        <x:v>0</x:v>
      </x:c>
      <x:c r="G211" s="18" t="n">
        <x:f>ROUND(E211+F211,2)</x:f>
        <x:v>0</x:v>
      </x:c>
      <x:c r="H211" s="18" t="n">
        <x:f>ROUND(D211-F211,2)</x:f>
        <x:v>0</x:v>
      </x:c>
    </x:row>
    <x:row r="212">
      <x:c r="C212" t="n">
        <x:v>206</x:v>
      </x:c>
      <x:c r="D212" s="18" t="n">
        <x:f>H211</x:f>
        <x:v>0</x:v>
      </x:c>
      <x:c r="E212" s="19" t="n">
        <x:f>IF(C212&lt;='Invoer'!$D$22,ROUND(D212*'Invoer'!$D$21/1200,2),0)</x:f>
        <x:v>0</x:v>
      </x:c>
      <x:c r="F212" s="19" t="n">
        <x:f>IF(C212&lt;='Invoer'!$D$22,IF(C212='Invoer'!$D$22,D212,MIN(D212,MAX(0,IF('Invoer'!$D$23="linear",ROUND('Invoer'!$D$19/'Invoer'!$D$22,2),ROUND('Invoer'!$D$70-E212,2))))),0)</x:f>
        <x:v>0</x:v>
      </x:c>
      <x:c r="G212" s="18" t="n">
        <x:f>ROUND(E212+F212,2)</x:f>
        <x:v>0</x:v>
      </x:c>
      <x:c r="H212" s="18" t="n">
        <x:f>ROUND(D212-F212,2)</x:f>
        <x:v>0</x:v>
      </x:c>
    </x:row>
    <x:row r="213">
      <x:c r="C213" t="n">
        <x:v>207</x:v>
      </x:c>
      <x:c r="D213" s="18" t="n">
        <x:f>H212</x:f>
        <x:v>0</x:v>
      </x:c>
      <x:c r="E213" s="19" t="n">
        <x:f>IF(C213&lt;='Invoer'!$D$22,ROUND(D213*'Invoer'!$D$21/1200,2),0)</x:f>
        <x:v>0</x:v>
      </x:c>
      <x:c r="F213" s="19" t="n">
        <x:f>IF(C213&lt;='Invoer'!$D$22,IF(C213='Invoer'!$D$22,D213,MIN(D213,MAX(0,IF('Invoer'!$D$23="linear",ROUND('Invoer'!$D$19/'Invoer'!$D$22,2),ROUND('Invoer'!$D$70-E213,2))))),0)</x:f>
        <x:v>0</x:v>
      </x:c>
      <x:c r="G213" s="18" t="n">
        <x:f>ROUND(E213+F213,2)</x:f>
        <x:v>0</x:v>
      </x:c>
      <x:c r="H213" s="18" t="n">
        <x:f>ROUND(D213-F213,2)</x:f>
        <x:v>0</x:v>
      </x:c>
    </x:row>
    <x:row r="214">
      <x:c r="C214" t="n">
        <x:v>208</x:v>
      </x:c>
      <x:c r="D214" s="18" t="n">
        <x:f>H213</x:f>
        <x:v>0</x:v>
      </x:c>
      <x:c r="E214" s="19" t="n">
        <x:f>IF(C214&lt;='Invoer'!$D$22,ROUND(D214*'Invoer'!$D$21/1200,2),0)</x:f>
        <x:v>0</x:v>
      </x:c>
      <x:c r="F214" s="19" t="n">
        <x:f>IF(C214&lt;='Invoer'!$D$22,IF(C214='Invoer'!$D$22,D214,MIN(D214,MAX(0,IF('Invoer'!$D$23="linear",ROUND('Invoer'!$D$19/'Invoer'!$D$22,2),ROUND('Invoer'!$D$70-E214,2))))),0)</x:f>
        <x:v>0</x:v>
      </x:c>
      <x:c r="G214" s="18" t="n">
        <x:f>ROUND(E214+F214,2)</x:f>
        <x:v>0</x:v>
      </x:c>
      <x:c r="H214" s="18" t="n">
        <x:f>ROUND(D214-F214,2)</x:f>
        <x:v>0</x:v>
      </x:c>
    </x:row>
    <x:row r="215">
      <x:c r="C215" t="n">
        <x:v>209</x:v>
      </x:c>
      <x:c r="D215" s="18" t="n">
        <x:f>H214</x:f>
        <x:v>0</x:v>
      </x:c>
      <x:c r="E215" s="19" t="n">
        <x:f>IF(C215&lt;='Invoer'!$D$22,ROUND(D215*'Invoer'!$D$21/1200,2),0)</x:f>
        <x:v>0</x:v>
      </x:c>
      <x:c r="F215" s="19" t="n">
        <x:f>IF(C215&lt;='Invoer'!$D$22,IF(C215='Invoer'!$D$22,D215,MIN(D215,MAX(0,IF('Invoer'!$D$23="linear",ROUND('Invoer'!$D$19/'Invoer'!$D$22,2),ROUND('Invoer'!$D$70-E215,2))))),0)</x:f>
        <x:v>0</x:v>
      </x:c>
      <x:c r="G215" s="18" t="n">
        <x:f>ROUND(E215+F215,2)</x:f>
        <x:v>0</x:v>
      </x:c>
      <x:c r="H215" s="18" t="n">
        <x:f>ROUND(D215-F215,2)</x:f>
        <x:v>0</x:v>
      </x:c>
    </x:row>
    <x:row r="216">
      <x:c r="C216" t="n">
        <x:v>210</x:v>
      </x:c>
      <x:c r="D216" s="18" t="n">
        <x:f>H215</x:f>
        <x:v>0</x:v>
      </x:c>
      <x:c r="E216" s="19" t="n">
        <x:f>IF(C216&lt;='Invoer'!$D$22,ROUND(D216*'Invoer'!$D$21/1200,2),0)</x:f>
        <x:v>0</x:v>
      </x:c>
      <x:c r="F216" s="19" t="n">
        <x:f>IF(C216&lt;='Invoer'!$D$22,IF(C216='Invoer'!$D$22,D216,MIN(D216,MAX(0,IF('Invoer'!$D$23="linear",ROUND('Invoer'!$D$19/'Invoer'!$D$22,2),ROUND('Invoer'!$D$70-E216,2))))),0)</x:f>
        <x:v>0</x:v>
      </x:c>
      <x:c r="G216" s="18" t="n">
        <x:f>ROUND(E216+F216,2)</x:f>
        <x:v>0</x:v>
      </x:c>
      <x:c r="H216" s="18" t="n">
        <x:f>ROUND(D216-F216,2)</x:f>
        <x:v>0</x:v>
      </x:c>
    </x:row>
    <x:row r="217">
      <x:c r="C217" t="n">
        <x:v>211</x:v>
      </x:c>
      <x:c r="D217" s="18" t="n">
        <x:f>H216</x:f>
        <x:v>0</x:v>
      </x:c>
      <x:c r="E217" s="19" t="n">
        <x:f>IF(C217&lt;='Invoer'!$D$22,ROUND(D217*'Invoer'!$D$21/1200,2),0)</x:f>
        <x:v>0</x:v>
      </x:c>
      <x:c r="F217" s="19" t="n">
        <x:f>IF(C217&lt;='Invoer'!$D$22,IF(C217='Invoer'!$D$22,D217,MIN(D217,MAX(0,IF('Invoer'!$D$23="linear",ROUND('Invoer'!$D$19/'Invoer'!$D$22,2),ROUND('Invoer'!$D$70-E217,2))))),0)</x:f>
        <x:v>0</x:v>
      </x:c>
      <x:c r="G217" s="18" t="n">
        <x:f>ROUND(E217+F217,2)</x:f>
        <x:v>0</x:v>
      </x:c>
      <x:c r="H217" s="18" t="n">
        <x:f>ROUND(D217-F217,2)</x:f>
        <x:v>0</x:v>
      </x:c>
    </x:row>
    <x:row r="218">
      <x:c r="C218" t="n">
        <x:v>212</x:v>
      </x:c>
      <x:c r="D218" s="18" t="n">
        <x:f>H217</x:f>
        <x:v>0</x:v>
      </x:c>
      <x:c r="E218" s="19" t="n">
        <x:f>IF(C218&lt;='Invoer'!$D$22,ROUND(D218*'Invoer'!$D$21/1200,2),0)</x:f>
        <x:v>0</x:v>
      </x:c>
      <x:c r="F218" s="19" t="n">
        <x:f>IF(C218&lt;='Invoer'!$D$22,IF(C218='Invoer'!$D$22,D218,MIN(D218,MAX(0,IF('Invoer'!$D$23="linear",ROUND('Invoer'!$D$19/'Invoer'!$D$22,2),ROUND('Invoer'!$D$70-E218,2))))),0)</x:f>
        <x:v>0</x:v>
      </x:c>
      <x:c r="G218" s="18" t="n">
        <x:f>ROUND(E218+F218,2)</x:f>
        <x:v>0</x:v>
      </x:c>
      <x:c r="H218" s="18" t="n">
        <x:f>ROUND(D218-F218,2)</x:f>
        <x:v>0</x:v>
      </x:c>
    </x:row>
    <x:row r="219">
      <x:c r="C219" t="n">
        <x:v>213</x:v>
      </x:c>
      <x:c r="D219" s="18" t="n">
        <x:f>H218</x:f>
        <x:v>0</x:v>
      </x:c>
      <x:c r="E219" s="19" t="n">
        <x:f>IF(C219&lt;='Invoer'!$D$22,ROUND(D219*'Invoer'!$D$21/1200,2),0)</x:f>
        <x:v>0</x:v>
      </x:c>
      <x:c r="F219" s="19" t="n">
        <x:f>IF(C219&lt;='Invoer'!$D$22,IF(C219='Invoer'!$D$22,D219,MIN(D219,MAX(0,IF('Invoer'!$D$23="linear",ROUND('Invoer'!$D$19/'Invoer'!$D$22,2),ROUND('Invoer'!$D$70-E219,2))))),0)</x:f>
        <x:v>0</x:v>
      </x:c>
      <x:c r="G219" s="18" t="n">
        <x:f>ROUND(E219+F219,2)</x:f>
        <x:v>0</x:v>
      </x:c>
      <x:c r="H219" s="18" t="n">
        <x:f>ROUND(D219-F219,2)</x:f>
        <x:v>0</x:v>
      </x:c>
    </x:row>
    <x:row r="220">
      <x:c r="C220" t="n">
        <x:v>214</x:v>
      </x:c>
      <x:c r="D220" s="18" t="n">
        <x:f>H219</x:f>
        <x:v>0</x:v>
      </x:c>
      <x:c r="E220" s="19" t="n">
        <x:f>IF(C220&lt;='Invoer'!$D$22,ROUND(D220*'Invoer'!$D$21/1200,2),0)</x:f>
        <x:v>0</x:v>
      </x:c>
      <x:c r="F220" s="19" t="n">
        <x:f>IF(C220&lt;='Invoer'!$D$22,IF(C220='Invoer'!$D$22,D220,MIN(D220,MAX(0,IF('Invoer'!$D$23="linear",ROUND('Invoer'!$D$19/'Invoer'!$D$22,2),ROUND('Invoer'!$D$70-E220,2))))),0)</x:f>
        <x:v>0</x:v>
      </x:c>
      <x:c r="G220" s="18" t="n">
        <x:f>ROUND(E220+F220,2)</x:f>
        <x:v>0</x:v>
      </x:c>
      <x:c r="H220" s="18" t="n">
        <x:f>ROUND(D220-F220,2)</x:f>
        <x:v>0</x:v>
      </x:c>
    </x:row>
    <x:row r="221">
      <x:c r="C221" t="n">
        <x:v>215</x:v>
      </x:c>
      <x:c r="D221" s="18" t="n">
        <x:f>H220</x:f>
        <x:v>0</x:v>
      </x:c>
      <x:c r="E221" s="19" t="n">
        <x:f>IF(C221&lt;='Invoer'!$D$22,ROUND(D221*'Invoer'!$D$21/1200,2),0)</x:f>
        <x:v>0</x:v>
      </x:c>
      <x:c r="F221" s="19" t="n">
        <x:f>IF(C221&lt;='Invoer'!$D$22,IF(C221='Invoer'!$D$22,D221,MIN(D221,MAX(0,IF('Invoer'!$D$23="linear",ROUND('Invoer'!$D$19/'Invoer'!$D$22,2),ROUND('Invoer'!$D$70-E221,2))))),0)</x:f>
        <x:v>0</x:v>
      </x:c>
      <x:c r="G221" s="18" t="n">
        <x:f>ROUND(E221+F221,2)</x:f>
        <x:v>0</x:v>
      </x:c>
      <x:c r="H221" s="18" t="n">
        <x:f>ROUND(D221-F221,2)</x:f>
        <x:v>0</x:v>
      </x:c>
    </x:row>
    <x:row r="222">
      <x:c r="C222" t="n">
        <x:v>216</x:v>
      </x:c>
      <x:c r="D222" s="18" t="n">
        <x:f>H221</x:f>
        <x:v>0</x:v>
      </x:c>
      <x:c r="E222" s="19" t="n">
        <x:f>IF(C222&lt;='Invoer'!$D$22,ROUND(D222*'Invoer'!$D$21/1200,2),0)</x:f>
        <x:v>0</x:v>
      </x:c>
      <x:c r="F222" s="19" t="n">
        <x:f>IF(C222&lt;='Invoer'!$D$22,IF(C222='Invoer'!$D$22,D222,MIN(D222,MAX(0,IF('Invoer'!$D$23="linear",ROUND('Invoer'!$D$19/'Invoer'!$D$22,2),ROUND('Invoer'!$D$70-E222,2))))),0)</x:f>
        <x:v>0</x:v>
      </x:c>
      <x:c r="G222" s="18" t="n">
        <x:f>ROUND(E222+F222,2)</x:f>
        <x:v>0</x:v>
      </x:c>
      <x:c r="H222" s="18" t="n">
        <x:f>ROUND(D222-F222,2)</x:f>
        <x:v>0</x:v>
      </x:c>
    </x:row>
    <x:row r="223">
      <x:c r="C223" t="n">
        <x:v>217</x:v>
      </x:c>
      <x:c r="D223" s="18" t="n">
        <x:f>H222</x:f>
        <x:v>0</x:v>
      </x:c>
      <x:c r="E223" s="19" t="n">
        <x:f>IF(C223&lt;='Invoer'!$D$22,ROUND(D223*'Invoer'!$D$21/1200,2),0)</x:f>
        <x:v>0</x:v>
      </x:c>
      <x:c r="F223" s="19" t="n">
        <x:f>IF(C223&lt;='Invoer'!$D$22,IF(C223='Invoer'!$D$22,D223,MIN(D223,MAX(0,IF('Invoer'!$D$23="linear",ROUND('Invoer'!$D$19/'Invoer'!$D$22,2),ROUND('Invoer'!$D$70-E223,2))))),0)</x:f>
        <x:v>0</x:v>
      </x:c>
      <x:c r="G223" s="18" t="n">
        <x:f>ROUND(E223+F223,2)</x:f>
        <x:v>0</x:v>
      </x:c>
      <x:c r="H223" s="18" t="n">
        <x:f>ROUND(D223-F223,2)</x:f>
        <x:v>0</x:v>
      </x:c>
    </x:row>
    <x:row r="224">
      <x:c r="C224" t="n">
        <x:v>218</x:v>
      </x:c>
      <x:c r="D224" s="18" t="n">
        <x:f>H223</x:f>
        <x:v>0</x:v>
      </x:c>
      <x:c r="E224" s="19" t="n">
        <x:f>IF(C224&lt;='Invoer'!$D$22,ROUND(D224*'Invoer'!$D$21/1200,2),0)</x:f>
        <x:v>0</x:v>
      </x:c>
      <x:c r="F224" s="19" t="n">
        <x:f>IF(C224&lt;='Invoer'!$D$22,IF(C224='Invoer'!$D$22,D224,MIN(D224,MAX(0,IF('Invoer'!$D$23="linear",ROUND('Invoer'!$D$19/'Invoer'!$D$22,2),ROUND('Invoer'!$D$70-E224,2))))),0)</x:f>
        <x:v>0</x:v>
      </x:c>
      <x:c r="G224" s="18" t="n">
        <x:f>ROUND(E224+F224,2)</x:f>
        <x:v>0</x:v>
      </x:c>
      <x:c r="H224" s="18" t="n">
        <x:f>ROUND(D224-F224,2)</x:f>
        <x:v>0</x:v>
      </x:c>
    </x:row>
    <x:row r="225">
      <x:c r="C225" t="n">
        <x:v>219</x:v>
      </x:c>
      <x:c r="D225" s="18" t="n">
        <x:f>H224</x:f>
        <x:v>0</x:v>
      </x:c>
      <x:c r="E225" s="19" t="n">
        <x:f>IF(C225&lt;='Invoer'!$D$22,ROUND(D225*'Invoer'!$D$21/1200,2),0)</x:f>
        <x:v>0</x:v>
      </x:c>
      <x:c r="F225" s="19" t="n">
        <x:f>IF(C225&lt;='Invoer'!$D$22,IF(C225='Invoer'!$D$22,D225,MIN(D225,MAX(0,IF('Invoer'!$D$23="linear",ROUND('Invoer'!$D$19/'Invoer'!$D$22,2),ROUND('Invoer'!$D$70-E225,2))))),0)</x:f>
        <x:v>0</x:v>
      </x:c>
      <x:c r="G225" s="18" t="n">
        <x:f>ROUND(E225+F225,2)</x:f>
        <x:v>0</x:v>
      </x:c>
      <x:c r="H225" s="18" t="n">
        <x:f>ROUND(D225-F225,2)</x:f>
        <x:v>0</x:v>
      </x:c>
    </x:row>
    <x:row r="226">
      <x:c r="C226" t="n">
        <x:v>220</x:v>
      </x:c>
      <x:c r="D226" s="18" t="n">
        <x:f>H225</x:f>
        <x:v>0</x:v>
      </x:c>
      <x:c r="E226" s="19" t="n">
        <x:f>IF(C226&lt;='Invoer'!$D$22,ROUND(D226*'Invoer'!$D$21/1200,2),0)</x:f>
        <x:v>0</x:v>
      </x:c>
      <x:c r="F226" s="19" t="n">
        <x:f>IF(C226&lt;='Invoer'!$D$22,IF(C226='Invoer'!$D$22,D226,MIN(D226,MAX(0,IF('Invoer'!$D$23="linear",ROUND('Invoer'!$D$19/'Invoer'!$D$22,2),ROUND('Invoer'!$D$70-E226,2))))),0)</x:f>
        <x:v>0</x:v>
      </x:c>
      <x:c r="G226" s="18" t="n">
        <x:f>ROUND(E226+F226,2)</x:f>
        <x:v>0</x:v>
      </x:c>
      <x:c r="H226" s="18" t="n">
        <x:f>ROUND(D226-F226,2)</x:f>
        <x:v>0</x:v>
      </x:c>
    </x:row>
    <x:row r="227">
      <x:c r="C227" t="n">
        <x:v>221</x:v>
      </x:c>
      <x:c r="D227" s="18" t="n">
        <x:f>H226</x:f>
        <x:v>0</x:v>
      </x:c>
      <x:c r="E227" s="19" t="n">
        <x:f>IF(C227&lt;='Invoer'!$D$22,ROUND(D227*'Invoer'!$D$21/1200,2),0)</x:f>
        <x:v>0</x:v>
      </x:c>
      <x:c r="F227" s="19" t="n">
        <x:f>IF(C227&lt;='Invoer'!$D$22,IF(C227='Invoer'!$D$22,D227,MIN(D227,MAX(0,IF('Invoer'!$D$23="linear",ROUND('Invoer'!$D$19/'Invoer'!$D$22,2),ROUND('Invoer'!$D$70-E227,2))))),0)</x:f>
        <x:v>0</x:v>
      </x:c>
      <x:c r="G227" s="18" t="n">
        <x:f>ROUND(E227+F227,2)</x:f>
        <x:v>0</x:v>
      </x:c>
      <x:c r="H227" s="18" t="n">
        <x:f>ROUND(D227-F227,2)</x:f>
        <x:v>0</x:v>
      </x:c>
    </x:row>
    <x:row r="228">
      <x:c r="C228" t="n">
        <x:v>222</x:v>
      </x:c>
      <x:c r="D228" s="18" t="n">
        <x:f>H227</x:f>
        <x:v>0</x:v>
      </x:c>
      <x:c r="E228" s="19" t="n">
        <x:f>IF(C228&lt;='Invoer'!$D$22,ROUND(D228*'Invoer'!$D$21/1200,2),0)</x:f>
        <x:v>0</x:v>
      </x:c>
      <x:c r="F228" s="19" t="n">
        <x:f>IF(C228&lt;='Invoer'!$D$22,IF(C228='Invoer'!$D$22,D228,MIN(D228,MAX(0,IF('Invoer'!$D$23="linear",ROUND('Invoer'!$D$19/'Invoer'!$D$22,2),ROUND('Invoer'!$D$70-E228,2))))),0)</x:f>
        <x:v>0</x:v>
      </x:c>
      <x:c r="G228" s="18" t="n">
        <x:f>ROUND(E228+F228,2)</x:f>
        <x:v>0</x:v>
      </x:c>
      <x:c r="H228" s="18" t="n">
        <x:f>ROUND(D228-F228,2)</x:f>
        <x:v>0</x:v>
      </x:c>
    </x:row>
    <x:row r="229">
      <x:c r="C229" t="n">
        <x:v>223</x:v>
      </x:c>
      <x:c r="D229" s="18" t="n">
        <x:f>H228</x:f>
        <x:v>0</x:v>
      </x:c>
      <x:c r="E229" s="19" t="n">
        <x:f>IF(C229&lt;='Invoer'!$D$22,ROUND(D229*'Invoer'!$D$21/1200,2),0)</x:f>
        <x:v>0</x:v>
      </x:c>
      <x:c r="F229" s="19" t="n">
        <x:f>IF(C229&lt;='Invoer'!$D$22,IF(C229='Invoer'!$D$22,D229,MIN(D229,MAX(0,IF('Invoer'!$D$23="linear",ROUND('Invoer'!$D$19/'Invoer'!$D$22,2),ROUND('Invoer'!$D$70-E229,2))))),0)</x:f>
        <x:v>0</x:v>
      </x:c>
      <x:c r="G229" s="18" t="n">
        <x:f>ROUND(E229+F229,2)</x:f>
        <x:v>0</x:v>
      </x:c>
      <x:c r="H229" s="18" t="n">
        <x:f>ROUND(D229-F229,2)</x:f>
        <x:v>0</x:v>
      </x:c>
    </x:row>
    <x:row r="230">
      <x:c r="C230" t="n">
        <x:v>224</x:v>
      </x:c>
      <x:c r="D230" s="18" t="n">
        <x:f>H229</x:f>
        <x:v>0</x:v>
      </x:c>
      <x:c r="E230" s="19" t="n">
        <x:f>IF(C230&lt;='Invoer'!$D$22,ROUND(D230*'Invoer'!$D$21/1200,2),0)</x:f>
        <x:v>0</x:v>
      </x:c>
      <x:c r="F230" s="19" t="n">
        <x:f>IF(C230&lt;='Invoer'!$D$22,IF(C230='Invoer'!$D$22,D230,MIN(D230,MAX(0,IF('Invoer'!$D$23="linear",ROUND('Invoer'!$D$19/'Invoer'!$D$22,2),ROUND('Invoer'!$D$70-E230,2))))),0)</x:f>
        <x:v>0</x:v>
      </x:c>
      <x:c r="G230" s="18" t="n">
        <x:f>ROUND(E230+F230,2)</x:f>
        <x:v>0</x:v>
      </x:c>
      <x:c r="H230" s="18" t="n">
        <x:f>ROUND(D230-F230,2)</x:f>
        <x:v>0</x:v>
      </x:c>
    </x:row>
    <x:row r="231">
      <x:c r="C231" t="n">
        <x:v>225</x:v>
      </x:c>
      <x:c r="D231" s="18" t="n">
        <x:f>H230</x:f>
        <x:v>0</x:v>
      </x:c>
      <x:c r="E231" s="19" t="n">
        <x:f>IF(C231&lt;='Invoer'!$D$22,ROUND(D231*'Invoer'!$D$21/1200,2),0)</x:f>
        <x:v>0</x:v>
      </x:c>
      <x:c r="F231" s="19" t="n">
        <x:f>IF(C231&lt;='Invoer'!$D$22,IF(C231='Invoer'!$D$22,D231,MIN(D231,MAX(0,IF('Invoer'!$D$23="linear",ROUND('Invoer'!$D$19/'Invoer'!$D$22,2),ROUND('Invoer'!$D$70-E231,2))))),0)</x:f>
        <x:v>0</x:v>
      </x:c>
      <x:c r="G231" s="18" t="n">
        <x:f>ROUND(E231+F231,2)</x:f>
        <x:v>0</x:v>
      </x:c>
      <x:c r="H231" s="18" t="n">
        <x:f>ROUND(D231-F231,2)</x:f>
        <x:v>0</x:v>
      </x:c>
    </x:row>
    <x:row r="232">
      <x:c r="C232" t="n">
        <x:v>226</x:v>
      </x:c>
      <x:c r="D232" s="18" t="n">
        <x:f>H231</x:f>
        <x:v>0</x:v>
      </x:c>
      <x:c r="E232" s="19" t="n">
        <x:f>IF(C232&lt;='Invoer'!$D$22,ROUND(D232*'Invoer'!$D$21/1200,2),0)</x:f>
        <x:v>0</x:v>
      </x:c>
      <x:c r="F232" s="19" t="n">
        <x:f>IF(C232&lt;='Invoer'!$D$22,IF(C232='Invoer'!$D$22,D232,MIN(D232,MAX(0,IF('Invoer'!$D$23="linear",ROUND('Invoer'!$D$19/'Invoer'!$D$22,2),ROUND('Invoer'!$D$70-E232,2))))),0)</x:f>
        <x:v>0</x:v>
      </x:c>
      <x:c r="G232" s="18" t="n">
        <x:f>ROUND(E232+F232,2)</x:f>
        <x:v>0</x:v>
      </x:c>
      <x:c r="H232" s="18" t="n">
        <x:f>ROUND(D232-F232,2)</x:f>
        <x:v>0</x:v>
      </x:c>
    </x:row>
    <x:row r="233">
      <x:c r="C233" t="n">
        <x:v>227</x:v>
      </x:c>
      <x:c r="D233" s="18" t="n">
        <x:f>H232</x:f>
        <x:v>0</x:v>
      </x:c>
      <x:c r="E233" s="19" t="n">
        <x:f>IF(C233&lt;='Invoer'!$D$22,ROUND(D233*'Invoer'!$D$21/1200,2),0)</x:f>
        <x:v>0</x:v>
      </x:c>
      <x:c r="F233" s="19" t="n">
        <x:f>IF(C233&lt;='Invoer'!$D$22,IF(C233='Invoer'!$D$22,D233,MIN(D233,MAX(0,IF('Invoer'!$D$23="linear",ROUND('Invoer'!$D$19/'Invoer'!$D$22,2),ROUND('Invoer'!$D$70-E233,2))))),0)</x:f>
        <x:v>0</x:v>
      </x:c>
      <x:c r="G233" s="18" t="n">
        <x:f>ROUND(E233+F233,2)</x:f>
        <x:v>0</x:v>
      </x:c>
      <x:c r="H233" s="18" t="n">
        <x:f>ROUND(D233-F233,2)</x:f>
        <x:v>0</x:v>
      </x:c>
    </x:row>
    <x:row r="234">
      <x:c r="C234" t="n">
        <x:v>228</x:v>
      </x:c>
      <x:c r="D234" s="18" t="n">
        <x:f>H233</x:f>
        <x:v>0</x:v>
      </x:c>
      <x:c r="E234" s="19" t="n">
        <x:f>IF(C234&lt;='Invoer'!$D$22,ROUND(D234*'Invoer'!$D$21/1200,2),0)</x:f>
        <x:v>0</x:v>
      </x:c>
      <x:c r="F234" s="19" t="n">
        <x:f>IF(C234&lt;='Invoer'!$D$22,IF(C234='Invoer'!$D$22,D234,MIN(D234,MAX(0,IF('Invoer'!$D$23="linear",ROUND('Invoer'!$D$19/'Invoer'!$D$22,2),ROUND('Invoer'!$D$70-E234,2))))),0)</x:f>
        <x:v>0</x:v>
      </x:c>
      <x:c r="G234" s="18" t="n">
        <x:f>ROUND(E234+F234,2)</x:f>
        <x:v>0</x:v>
      </x:c>
      <x:c r="H234" s="18" t="n">
        <x:f>ROUND(D234-F234,2)</x:f>
        <x:v>0</x:v>
      </x:c>
    </x:row>
    <x:row r="235">
      <x:c r="C235" t="n">
        <x:v>229</x:v>
      </x:c>
      <x:c r="D235" s="18" t="n">
        <x:f>H234</x:f>
        <x:v>0</x:v>
      </x:c>
      <x:c r="E235" s="19" t="n">
        <x:f>IF(C235&lt;='Invoer'!$D$22,ROUND(D235*'Invoer'!$D$21/1200,2),0)</x:f>
        <x:v>0</x:v>
      </x:c>
      <x:c r="F235" s="19" t="n">
        <x:f>IF(C235&lt;='Invoer'!$D$22,IF(C235='Invoer'!$D$22,D235,MIN(D235,MAX(0,IF('Invoer'!$D$23="linear",ROUND('Invoer'!$D$19/'Invoer'!$D$22,2),ROUND('Invoer'!$D$70-E235,2))))),0)</x:f>
        <x:v>0</x:v>
      </x:c>
      <x:c r="G235" s="18" t="n">
        <x:f>ROUND(E235+F235,2)</x:f>
        <x:v>0</x:v>
      </x:c>
      <x:c r="H235" s="18" t="n">
        <x:f>ROUND(D235-F235,2)</x:f>
        <x:v>0</x:v>
      </x:c>
    </x:row>
    <x:row r="236">
      <x:c r="C236" t="n">
        <x:v>230</x:v>
      </x:c>
      <x:c r="D236" s="18" t="n">
        <x:f>H235</x:f>
        <x:v>0</x:v>
      </x:c>
      <x:c r="E236" s="19" t="n">
        <x:f>IF(C236&lt;='Invoer'!$D$22,ROUND(D236*'Invoer'!$D$21/1200,2),0)</x:f>
        <x:v>0</x:v>
      </x:c>
      <x:c r="F236" s="19" t="n">
        <x:f>IF(C236&lt;='Invoer'!$D$22,IF(C236='Invoer'!$D$22,D236,MIN(D236,MAX(0,IF('Invoer'!$D$23="linear",ROUND('Invoer'!$D$19/'Invoer'!$D$22,2),ROUND('Invoer'!$D$70-E236,2))))),0)</x:f>
        <x:v>0</x:v>
      </x:c>
      <x:c r="G236" s="18" t="n">
        <x:f>ROUND(E236+F236,2)</x:f>
        <x:v>0</x:v>
      </x:c>
      <x:c r="H236" s="18" t="n">
        <x:f>ROUND(D236-F236,2)</x:f>
        <x:v>0</x:v>
      </x:c>
    </x:row>
    <x:row r="237">
      <x:c r="C237" t="n">
        <x:v>231</x:v>
      </x:c>
      <x:c r="D237" s="18" t="n">
        <x:f>H236</x:f>
        <x:v>0</x:v>
      </x:c>
      <x:c r="E237" s="19" t="n">
        <x:f>IF(C237&lt;='Invoer'!$D$22,ROUND(D237*'Invoer'!$D$21/1200,2),0)</x:f>
        <x:v>0</x:v>
      </x:c>
      <x:c r="F237" s="19" t="n">
        <x:f>IF(C237&lt;='Invoer'!$D$22,IF(C237='Invoer'!$D$22,D237,MIN(D237,MAX(0,IF('Invoer'!$D$23="linear",ROUND('Invoer'!$D$19/'Invoer'!$D$22,2),ROUND('Invoer'!$D$70-E237,2))))),0)</x:f>
        <x:v>0</x:v>
      </x:c>
      <x:c r="G237" s="18" t="n">
        <x:f>ROUND(E237+F237,2)</x:f>
        <x:v>0</x:v>
      </x:c>
      <x:c r="H237" s="18" t="n">
        <x:f>ROUND(D237-F237,2)</x:f>
        <x:v>0</x:v>
      </x:c>
    </x:row>
    <x:row r="238">
      <x:c r="C238" t="n">
        <x:v>232</x:v>
      </x:c>
      <x:c r="D238" s="18" t="n">
        <x:f>H237</x:f>
        <x:v>0</x:v>
      </x:c>
      <x:c r="E238" s="19" t="n">
        <x:f>IF(C238&lt;='Invoer'!$D$22,ROUND(D238*'Invoer'!$D$21/1200,2),0)</x:f>
        <x:v>0</x:v>
      </x:c>
      <x:c r="F238" s="19" t="n">
        <x:f>IF(C238&lt;='Invoer'!$D$22,IF(C238='Invoer'!$D$22,D238,MIN(D238,MAX(0,IF('Invoer'!$D$23="linear",ROUND('Invoer'!$D$19/'Invoer'!$D$22,2),ROUND('Invoer'!$D$70-E238,2))))),0)</x:f>
        <x:v>0</x:v>
      </x:c>
      <x:c r="G238" s="18" t="n">
        <x:f>ROUND(E238+F238,2)</x:f>
        <x:v>0</x:v>
      </x:c>
      <x:c r="H238" s="18" t="n">
        <x:f>ROUND(D238-F238,2)</x:f>
        <x:v>0</x:v>
      </x:c>
    </x:row>
    <x:row r="239">
      <x:c r="C239" t="n">
        <x:v>233</x:v>
      </x:c>
      <x:c r="D239" s="18" t="n">
        <x:f>H238</x:f>
        <x:v>0</x:v>
      </x:c>
      <x:c r="E239" s="19" t="n">
        <x:f>IF(C239&lt;='Invoer'!$D$22,ROUND(D239*'Invoer'!$D$21/1200,2),0)</x:f>
        <x:v>0</x:v>
      </x:c>
      <x:c r="F239" s="19" t="n">
        <x:f>IF(C239&lt;='Invoer'!$D$22,IF(C239='Invoer'!$D$22,D239,MIN(D239,MAX(0,IF('Invoer'!$D$23="linear",ROUND('Invoer'!$D$19/'Invoer'!$D$22,2),ROUND('Invoer'!$D$70-E239,2))))),0)</x:f>
        <x:v>0</x:v>
      </x:c>
      <x:c r="G239" s="18" t="n">
        <x:f>ROUND(E239+F239,2)</x:f>
        <x:v>0</x:v>
      </x:c>
      <x:c r="H239" s="18" t="n">
        <x:f>ROUND(D239-F239,2)</x:f>
        <x:v>0</x:v>
      </x:c>
    </x:row>
    <x:row r="240">
      <x:c r="C240" t="n">
        <x:v>234</x:v>
      </x:c>
      <x:c r="D240" s="18" t="n">
        <x:f>H239</x:f>
        <x:v>0</x:v>
      </x:c>
      <x:c r="E240" s="19" t="n">
        <x:f>IF(C240&lt;='Invoer'!$D$22,ROUND(D240*'Invoer'!$D$21/1200,2),0)</x:f>
        <x:v>0</x:v>
      </x:c>
      <x:c r="F240" s="19" t="n">
        <x:f>IF(C240&lt;='Invoer'!$D$22,IF(C240='Invoer'!$D$22,D240,MIN(D240,MAX(0,IF('Invoer'!$D$23="linear",ROUND('Invoer'!$D$19/'Invoer'!$D$22,2),ROUND('Invoer'!$D$70-E240,2))))),0)</x:f>
        <x:v>0</x:v>
      </x:c>
      <x:c r="G240" s="18" t="n">
        <x:f>ROUND(E240+F240,2)</x:f>
        <x:v>0</x:v>
      </x:c>
      <x:c r="H240" s="18" t="n">
        <x:f>ROUND(D240-F240,2)</x:f>
        <x:v>0</x:v>
      </x:c>
    </x:row>
    <x:row r="241">
      <x:c r="C241" t="n">
        <x:v>235</x:v>
      </x:c>
      <x:c r="D241" s="18" t="n">
        <x:f>H240</x:f>
        <x:v>0</x:v>
      </x:c>
      <x:c r="E241" s="19" t="n">
        <x:f>IF(C241&lt;='Invoer'!$D$22,ROUND(D241*'Invoer'!$D$21/1200,2),0)</x:f>
        <x:v>0</x:v>
      </x:c>
      <x:c r="F241" s="19" t="n">
        <x:f>IF(C241&lt;='Invoer'!$D$22,IF(C241='Invoer'!$D$22,D241,MIN(D241,MAX(0,IF('Invoer'!$D$23="linear",ROUND('Invoer'!$D$19/'Invoer'!$D$22,2),ROUND('Invoer'!$D$70-E241,2))))),0)</x:f>
        <x:v>0</x:v>
      </x:c>
      <x:c r="G241" s="18" t="n">
        <x:f>ROUND(E241+F241,2)</x:f>
        <x:v>0</x:v>
      </x:c>
      <x:c r="H241" s="18" t="n">
        <x:f>ROUND(D241-F241,2)</x:f>
        <x:v>0</x:v>
      </x:c>
    </x:row>
    <x:row r="242">
      <x:c r="C242" t="n">
        <x:v>236</x:v>
      </x:c>
      <x:c r="D242" s="18" t="n">
        <x:f>H241</x:f>
        <x:v>0</x:v>
      </x:c>
      <x:c r="E242" s="19" t="n">
        <x:f>IF(C242&lt;='Invoer'!$D$22,ROUND(D242*'Invoer'!$D$21/1200,2),0)</x:f>
        <x:v>0</x:v>
      </x:c>
      <x:c r="F242" s="19" t="n">
        <x:f>IF(C242&lt;='Invoer'!$D$22,IF(C242='Invoer'!$D$22,D242,MIN(D242,MAX(0,IF('Invoer'!$D$23="linear",ROUND('Invoer'!$D$19/'Invoer'!$D$22,2),ROUND('Invoer'!$D$70-E242,2))))),0)</x:f>
        <x:v>0</x:v>
      </x:c>
      <x:c r="G242" s="18" t="n">
        <x:f>ROUND(E242+F242,2)</x:f>
        <x:v>0</x:v>
      </x:c>
      <x:c r="H242" s="18" t="n">
        <x:f>ROUND(D242-F242,2)</x:f>
        <x:v>0</x:v>
      </x:c>
    </x:row>
    <x:row r="243">
      <x:c r="C243" t="n">
        <x:v>237</x:v>
      </x:c>
      <x:c r="D243" s="18" t="n">
        <x:f>H242</x:f>
        <x:v>0</x:v>
      </x:c>
      <x:c r="E243" s="19" t="n">
        <x:f>IF(C243&lt;='Invoer'!$D$22,ROUND(D243*'Invoer'!$D$21/1200,2),0)</x:f>
        <x:v>0</x:v>
      </x:c>
      <x:c r="F243" s="19" t="n">
        <x:f>IF(C243&lt;='Invoer'!$D$22,IF(C243='Invoer'!$D$22,D243,MIN(D243,MAX(0,IF('Invoer'!$D$23="linear",ROUND('Invoer'!$D$19/'Invoer'!$D$22,2),ROUND('Invoer'!$D$70-E243,2))))),0)</x:f>
        <x:v>0</x:v>
      </x:c>
      <x:c r="G243" s="18" t="n">
        <x:f>ROUND(E243+F243,2)</x:f>
        <x:v>0</x:v>
      </x:c>
      <x:c r="H243" s="18" t="n">
        <x:f>ROUND(D243-F243,2)</x:f>
        <x:v>0</x:v>
      </x:c>
    </x:row>
    <x:row r="244">
      <x:c r="C244" t="n">
        <x:v>238</x:v>
      </x:c>
      <x:c r="D244" s="18" t="n">
        <x:f>H243</x:f>
        <x:v>0</x:v>
      </x:c>
      <x:c r="E244" s="19" t="n">
        <x:f>IF(C244&lt;='Invoer'!$D$22,ROUND(D244*'Invoer'!$D$21/1200,2),0)</x:f>
        <x:v>0</x:v>
      </x:c>
      <x:c r="F244" s="19" t="n">
        <x:f>IF(C244&lt;='Invoer'!$D$22,IF(C244='Invoer'!$D$22,D244,MIN(D244,MAX(0,IF('Invoer'!$D$23="linear",ROUND('Invoer'!$D$19/'Invoer'!$D$22,2),ROUND('Invoer'!$D$70-E244,2))))),0)</x:f>
        <x:v>0</x:v>
      </x:c>
      <x:c r="G244" s="18" t="n">
        <x:f>ROUND(E244+F244,2)</x:f>
        <x:v>0</x:v>
      </x:c>
      <x:c r="H244" s="18" t="n">
        <x:f>ROUND(D244-F244,2)</x:f>
        <x:v>0</x:v>
      </x:c>
    </x:row>
    <x:row r="245">
      <x:c r="C245" t="n">
        <x:v>239</x:v>
      </x:c>
      <x:c r="D245" s="18" t="n">
        <x:f>H244</x:f>
        <x:v>0</x:v>
      </x:c>
      <x:c r="E245" s="19" t="n">
        <x:f>IF(C245&lt;='Invoer'!$D$22,ROUND(D245*'Invoer'!$D$21/1200,2),0)</x:f>
        <x:v>0</x:v>
      </x:c>
      <x:c r="F245" s="19" t="n">
        <x:f>IF(C245&lt;='Invoer'!$D$22,IF(C245='Invoer'!$D$22,D245,MIN(D245,MAX(0,IF('Invoer'!$D$23="linear",ROUND('Invoer'!$D$19/'Invoer'!$D$22,2),ROUND('Invoer'!$D$70-E245,2))))),0)</x:f>
        <x:v>0</x:v>
      </x:c>
      <x:c r="G245" s="18" t="n">
        <x:f>ROUND(E245+F245,2)</x:f>
        <x:v>0</x:v>
      </x:c>
      <x:c r="H245" s="18" t="n">
        <x:f>ROUND(D245-F245,2)</x:f>
        <x:v>0</x:v>
      </x:c>
    </x:row>
    <x:row r="246">
      <x:c r="C246" t="n">
        <x:v>240</x:v>
      </x:c>
      <x:c r="D246" s="18" t="n">
        <x:f>H245</x:f>
        <x:v>0</x:v>
      </x:c>
      <x:c r="E246" s="19" t="n">
        <x:f>IF(C246&lt;='Invoer'!$D$22,ROUND(D246*'Invoer'!$D$21/1200,2),0)</x:f>
        <x:v>0</x:v>
      </x:c>
      <x:c r="F246" s="19" t="n">
        <x:f>IF(C246&lt;='Invoer'!$D$22,IF(C246='Invoer'!$D$22,D246,MIN(D246,MAX(0,IF('Invoer'!$D$23="linear",ROUND('Invoer'!$D$19/'Invoer'!$D$22,2),ROUND('Invoer'!$D$70-E246,2))))),0)</x:f>
        <x:v>0</x:v>
      </x:c>
      <x:c r="G246" s="18" t="n">
        <x:f>ROUND(E246+F246,2)</x:f>
        <x:v>0</x:v>
      </x:c>
      <x:c r="H246" s="18" t="n">
        <x:f>ROUND(D246-F246,2)</x:f>
        <x:v>0</x:v>
      </x:c>
    </x:row>
    <x:row r="247">
      <x:c r="C247" t="n">
        <x:v>241</x:v>
      </x:c>
      <x:c r="D247" s="18" t="n">
        <x:f>H246</x:f>
        <x:v>0</x:v>
      </x:c>
      <x:c r="E247" s="19" t="n">
        <x:f>IF(C247&lt;='Invoer'!$D$22,ROUND(D247*'Invoer'!$D$21/1200,2),0)</x:f>
        <x:v>0</x:v>
      </x:c>
      <x:c r="F247" s="19" t="n">
        <x:f>IF(C247&lt;='Invoer'!$D$22,IF(C247='Invoer'!$D$22,D247,MIN(D247,MAX(0,IF('Invoer'!$D$23="linear",ROUND('Invoer'!$D$19/'Invoer'!$D$22,2),ROUND('Invoer'!$D$70-E247,2))))),0)</x:f>
        <x:v>0</x:v>
      </x:c>
      <x:c r="G247" s="18" t="n">
        <x:f>ROUND(E247+F247,2)</x:f>
        <x:v>0</x:v>
      </x:c>
      <x:c r="H247" s="18" t="n">
        <x:f>ROUND(D247-F247,2)</x:f>
        <x:v>0</x:v>
      </x:c>
    </x:row>
    <x:row r="248">
      <x:c r="C248" t="n">
        <x:v>242</x:v>
      </x:c>
      <x:c r="D248" s="18" t="n">
        <x:f>H247</x:f>
        <x:v>0</x:v>
      </x:c>
      <x:c r="E248" s="19" t="n">
        <x:f>IF(C248&lt;='Invoer'!$D$22,ROUND(D248*'Invoer'!$D$21/1200,2),0)</x:f>
        <x:v>0</x:v>
      </x:c>
      <x:c r="F248" s="19" t="n">
        <x:f>IF(C248&lt;='Invoer'!$D$22,IF(C248='Invoer'!$D$22,D248,MIN(D248,MAX(0,IF('Invoer'!$D$23="linear",ROUND('Invoer'!$D$19/'Invoer'!$D$22,2),ROUND('Invoer'!$D$70-E248,2))))),0)</x:f>
        <x:v>0</x:v>
      </x:c>
      <x:c r="G248" s="18" t="n">
        <x:f>ROUND(E248+F248,2)</x:f>
        <x:v>0</x:v>
      </x:c>
      <x:c r="H248" s="18" t="n">
        <x:f>ROUND(D248-F248,2)</x:f>
        <x:v>0</x:v>
      </x:c>
    </x:row>
    <x:row r="249">
      <x:c r="C249" t="n">
        <x:v>243</x:v>
      </x:c>
      <x:c r="D249" s="18" t="n">
        <x:f>H248</x:f>
        <x:v>0</x:v>
      </x:c>
      <x:c r="E249" s="19" t="n">
        <x:f>IF(C249&lt;='Invoer'!$D$22,ROUND(D249*'Invoer'!$D$21/1200,2),0)</x:f>
        <x:v>0</x:v>
      </x:c>
      <x:c r="F249" s="19" t="n">
        <x:f>IF(C249&lt;='Invoer'!$D$22,IF(C249='Invoer'!$D$22,D249,MIN(D249,MAX(0,IF('Invoer'!$D$23="linear",ROUND('Invoer'!$D$19/'Invoer'!$D$22,2),ROUND('Invoer'!$D$70-E249,2))))),0)</x:f>
        <x:v>0</x:v>
      </x:c>
      <x:c r="G249" s="18" t="n">
        <x:f>ROUND(E249+F249,2)</x:f>
        <x:v>0</x:v>
      </x:c>
      <x:c r="H249" s="18" t="n">
        <x:f>ROUND(D249-F249,2)</x:f>
        <x:v>0</x:v>
      </x:c>
    </x:row>
    <x:row r="250">
      <x:c r="C250" t="n">
        <x:v>244</x:v>
      </x:c>
      <x:c r="D250" s="18" t="n">
        <x:f>H249</x:f>
        <x:v>0</x:v>
      </x:c>
      <x:c r="E250" s="19" t="n">
        <x:f>IF(C250&lt;='Invoer'!$D$22,ROUND(D250*'Invoer'!$D$21/1200,2),0)</x:f>
        <x:v>0</x:v>
      </x:c>
      <x:c r="F250" s="19" t="n">
        <x:f>IF(C250&lt;='Invoer'!$D$22,IF(C250='Invoer'!$D$22,D250,MIN(D250,MAX(0,IF('Invoer'!$D$23="linear",ROUND('Invoer'!$D$19/'Invoer'!$D$22,2),ROUND('Invoer'!$D$70-E250,2))))),0)</x:f>
        <x:v>0</x:v>
      </x:c>
      <x:c r="G250" s="18" t="n">
        <x:f>ROUND(E250+F250,2)</x:f>
        <x:v>0</x:v>
      </x:c>
      <x:c r="H250" s="18" t="n">
        <x:f>ROUND(D250-F250,2)</x:f>
        <x:v>0</x:v>
      </x:c>
    </x:row>
    <x:row r="251">
      <x:c r="C251" t="n">
        <x:v>245</x:v>
      </x:c>
      <x:c r="D251" s="18" t="n">
        <x:f>H250</x:f>
        <x:v>0</x:v>
      </x:c>
      <x:c r="E251" s="19" t="n">
        <x:f>IF(C251&lt;='Invoer'!$D$22,ROUND(D251*'Invoer'!$D$21/1200,2),0)</x:f>
        <x:v>0</x:v>
      </x:c>
      <x:c r="F251" s="19" t="n">
        <x:f>IF(C251&lt;='Invoer'!$D$22,IF(C251='Invoer'!$D$22,D251,MIN(D251,MAX(0,IF('Invoer'!$D$23="linear",ROUND('Invoer'!$D$19/'Invoer'!$D$22,2),ROUND('Invoer'!$D$70-E251,2))))),0)</x:f>
        <x:v>0</x:v>
      </x:c>
      <x:c r="G251" s="18" t="n">
        <x:f>ROUND(E251+F251,2)</x:f>
        <x:v>0</x:v>
      </x:c>
      <x:c r="H251" s="18" t="n">
        <x:f>ROUND(D251-F251,2)</x:f>
        <x:v>0</x:v>
      </x:c>
    </x:row>
    <x:row r="252">
      <x:c r="C252" t="n">
        <x:v>246</x:v>
      </x:c>
      <x:c r="D252" s="18" t="n">
        <x:f>H251</x:f>
        <x:v>0</x:v>
      </x:c>
      <x:c r="E252" s="19" t="n">
        <x:f>IF(C252&lt;='Invoer'!$D$22,ROUND(D252*'Invoer'!$D$21/1200,2),0)</x:f>
        <x:v>0</x:v>
      </x:c>
      <x:c r="F252" s="19" t="n">
        <x:f>IF(C252&lt;='Invoer'!$D$22,IF(C252='Invoer'!$D$22,D252,MIN(D252,MAX(0,IF('Invoer'!$D$23="linear",ROUND('Invoer'!$D$19/'Invoer'!$D$22,2),ROUND('Invoer'!$D$70-E252,2))))),0)</x:f>
        <x:v>0</x:v>
      </x:c>
      <x:c r="G252" s="18" t="n">
        <x:f>ROUND(E252+F252,2)</x:f>
        <x:v>0</x:v>
      </x:c>
      <x:c r="H252" s="18" t="n">
        <x:f>ROUND(D252-F252,2)</x:f>
        <x:v>0</x:v>
      </x:c>
    </x:row>
    <x:row r="253">
      <x:c r="C253" t="n">
        <x:v>247</x:v>
      </x:c>
      <x:c r="D253" s="18" t="n">
        <x:f>H252</x:f>
        <x:v>0</x:v>
      </x:c>
      <x:c r="E253" s="19" t="n">
        <x:f>IF(C253&lt;='Invoer'!$D$22,ROUND(D253*'Invoer'!$D$21/1200,2),0)</x:f>
        <x:v>0</x:v>
      </x:c>
      <x:c r="F253" s="19" t="n">
        <x:f>IF(C253&lt;='Invoer'!$D$22,IF(C253='Invoer'!$D$22,D253,MIN(D253,MAX(0,IF('Invoer'!$D$23="linear",ROUND('Invoer'!$D$19/'Invoer'!$D$22,2),ROUND('Invoer'!$D$70-E253,2))))),0)</x:f>
        <x:v>0</x:v>
      </x:c>
      <x:c r="G253" s="18" t="n">
        <x:f>ROUND(E253+F253,2)</x:f>
        <x:v>0</x:v>
      </x:c>
      <x:c r="H253" s="18" t="n">
        <x:f>ROUND(D253-F253,2)</x:f>
        <x:v>0</x:v>
      </x:c>
    </x:row>
    <x:row r="254">
      <x:c r="C254" t="n">
        <x:v>248</x:v>
      </x:c>
      <x:c r="D254" s="18" t="n">
        <x:f>H253</x:f>
        <x:v>0</x:v>
      </x:c>
      <x:c r="E254" s="19" t="n">
        <x:f>IF(C254&lt;='Invoer'!$D$22,ROUND(D254*'Invoer'!$D$21/1200,2),0)</x:f>
        <x:v>0</x:v>
      </x:c>
      <x:c r="F254" s="19" t="n">
        <x:f>IF(C254&lt;='Invoer'!$D$22,IF(C254='Invoer'!$D$22,D254,MIN(D254,MAX(0,IF('Invoer'!$D$23="linear",ROUND('Invoer'!$D$19/'Invoer'!$D$22,2),ROUND('Invoer'!$D$70-E254,2))))),0)</x:f>
        <x:v>0</x:v>
      </x:c>
      <x:c r="G254" s="18" t="n">
        <x:f>ROUND(E254+F254,2)</x:f>
        <x:v>0</x:v>
      </x:c>
      <x:c r="H254" s="18" t="n">
        <x:f>ROUND(D254-F254,2)</x:f>
        <x:v>0</x:v>
      </x:c>
    </x:row>
    <x:row r="255">
      <x:c r="C255" t="n">
        <x:v>249</x:v>
      </x:c>
      <x:c r="D255" s="18" t="n">
        <x:f>H254</x:f>
        <x:v>0</x:v>
      </x:c>
      <x:c r="E255" s="19" t="n">
        <x:f>IF(C255&lt;='Invoer'!$D$22,ROUND(D255*'Invoer'!$D$21/1200,2),0)</x:f>
        <x:v>0</x:v>
      </x:c>
      <x:c r="F255" s="19" t="n">
        <x:f>IF(C255&lt;='Invoer'!$D$22,IF(C255='Invoer'!$D$22,D255,MIN(D255,MAX(0,IF('Invoer'!$D$23="linear",ROUND('Invoer'!$D$19/'Invoer'!$D$22,2),ROUND('Invoer'!$D$70-E255,2))))),0)</x:f>
        <x:v>0</x:v>
      </x:c>
      <x:c r="G255" s="18" t="n">
        <x:f>ROUND(E255+F255,2)</x:f>
        <x:v>0</x:v>
      </x:c>
      <x:c r="H255" s="18" t="n">
        <x:f>ROUND(D255-F255,2)</x:f>
        <x:v>0</x:v>
      </x:c>
    </x:row>
    <x:row r="256">
      <x:c r="C256" t="n">
        <x:v>250</x:v>
      </x:c>
      <x:c r="D256" s="18" t="n">
        <x:f>H255</x:f>
        <x:v>0</x:v>
      </x:c>
      <x:c r="E256" s="19" t="n">
        <x:f>IF(C256&lt;='Invoer'!$D$22,ROUND(D256*'Invoer'!$D$21/1200,2),0)</x:f>
        <x:v>0</x:v>
      </x:c>
      <x:c r="F256" s="19" t="n">
        <x:f>IF(C256&lt;='Invoer'!$D$22,IF(C256='Invoer'!$D$22,D256,MIN(D256,MAX(0,IF('Invoer'!$D$23="linear",ROUND('Invoer'!$D$19/'Invoer'!$D$22,2),ROUND('Invoer'!$D$70-E256,2))))),0)</x:f>
        <x:v>0</x:v>
      </x:c>
      <x:c r="G256" s="18" t="n">
        <x:f>ROUND(E256+F256,2)</x:f>
        <x:v>0</x:v>
      </x:c>
      <x:c r="H256" s="18" t="n">
        <x:f>ROUND(D256-F256,2)</x:f>
        <x:v>0</x:v>
      </x:c>
    </x:row>
    <x:row r="257">
      <x:c r="C257" t="n">
        <x:v>251</x:v>
      </x:c>
      <x:c r="D257" s="18" t="n">
        <x:f>H256</x:f>
        <x:v>0</x:v>
      </x:c>
      <x:c r="E257" s="19" t="n">
        <x:f>IF(C257&lt;='Invoer'!$D$22,ROUND(D257*'Invoer'!$D$21/1200,2),0)</x:f>
        <x:v>0</x:v>
      </x:c>
      <x:c r="F257" s="19" t="n">
        <x:f>IF(C257&lt;='Invoer'!$D$22,IF(C257='Invoer'!$D$22,D257,MIN(D257,MAX(0,IF('Invoer'!$D$23="linear",ROUND('Invoer'!$D$19/'Invoer'!$D$22,2),ROUND('Invoer'!$D$70-E257,2))))),0)</x:f>
        <x:v>0</x:v>
      </x:c>
      <x:c r="G257" s="18" t="n">
        <x:f>ROUND(E257+F257,2)</x:f>
        <x:v>0</x:v>
      </x:c>
      <x:c r="H257" s="18" t="n">
        <x:f>ROUND(D257-F257,2)</x:f>
        <x:v>0</x:v>
      </x:c>
    </x:row>
    <x:row r="258">
      <x:c r="C258" t="n">
        <x:v>252</x:v>
      </x:c>
      <x:c r="D258" s="18" t="n">
        <x:f>H257</x:f>
        <x:v>0</x:v>
      </x:c>
      <x:c r="E258" s="19" t="n">
        <x:f>IF(C258&lt;='Invoer'!$D$22,ROUND(D258*'Invoer'!$D$21/1200,2),0)</x:f>
        <x:v>0</x:v>
      </x:c>
      <x:c r="F258" s="19" t="n">
        <x:f>IF(C258&lt;='Invoer'!$D$22,IF(C258='Invoer'!$D$22,D258,MIN(D258,MAX(0,IF('Invoer'!$D$23="linear",ROUND('Invoer'!$D$19/'Invoer'!$D$22,2),ROUND('Invoer'!$D$70-E258,2))))),0)</x:f>
        <x:v>0</x:v>
      </x:c>
      <x:c r="G258" s="18" t="n">
        <x:f>ROUND(E258+F258,2)</x:f>
        <x:v>0</x:v>
      </x:c>
      <x:c r="H258" s="18" t="n">
        <x:f>ROUND(D258-F258,2)</x:f>
        <x:v>0</x:v>
      </x:c>
    </x:row>
    <x:row r="259">
      <x:c r="C259" t="n">
        <x:v>253</x:v>
      </x:c>
      <x:c r="D259" s="18" t="n">
        <x:f>H258</x:f>
        <x:v>0</x:v>
      </x:c>
      <x:c r="E259" s="19" t="n">
        <x:f>IF(C259&lt;='Invoer'!$D$22,ROUND(D259*'Invoer'!$D$21/1200,2),0)</x:f>
        <x:v>0</x:v>
      </x:c>
      <x:c r="F259" s="19" t="n">
        <x:f>IF(C259&lt;='Invoer'!$D$22,IF(C259='Invoer'!$D$22,D259,MIN(D259,MAX(0,IF('Invoer'!$D$23="linear",ROUND('Invoer'!$D$19/'Invoer'!$D$22,2),ROUND('Invoer'!$D$70-E259,2))))),0)</x:f>
        <x:v>0</x:v>
      </x:c>
      <x:c r="G259" s="18" t="n">
        <x:f>ROUND(E259+F259,2)</x:f>
        <x:v>0</x:v>
      </x:c>
      <x:c r="H259" s="18" t="n">
        <x:f>ROUND(D259-F259,2)</x:f>
        <x:v>0</x:v>
      </x:c>
    </x:row>
    <x:row r="260">
      <x:c r="C260" t="n">
        <x:v>254</x:v>
      </x:c>
      <x:c r="D260" s="18" t="n">
        <x:f>H259</x:f>
        <x:v>0</x:v>
      </x:c>
      <x:c r="E260" s="19" t="n">
        <x:f>IF(C260&lt;='Invoer'!$D$22,ROUND(D260*'Invoer'!$D$21/1200,2),0)</x:f>
        <x:v>0</x:v>
      </x:c>
      <x:c r="F260" s="19" t="n">
        <x:f>IF(C260&lt;='Invoer'!$D$22,IF(C260='Invoer'!$D$22,D260,MIN(D260,MAX(0,IF('Invoer'!$D$23="linear",ROUND('Invoer'!$D$19/'Invoer'!$D$22,2),ROUND('Invoer'!$D$70-E260,2))))),0)</x:f>
        <x:v>0</x:v>
      </x:c>
      <x:c r="G260" s="18" t="n">
        <x:f>ROUND(E260+F260,2)</x:f>
        <x:v>0</x:v>
      </x:c>
      <x:c r="H260" s="18" t="n">
        <x:f>ROUND(D260-F260,2)</x:f>
        <x:v>0</x:v>
      </x:c>
    </x:row>
    <x:row r="261">
      <x:c r="C261" t="n">
        <x:v>255</x:v>
      </x:c>
      <x:c r="D261" s="18" t="n">
        <x:f>H260</x:f>
        <x:v>0</x:v>
      </x:c>
      <x:c r="E261" s="19" t="n">
        <x:f>IF(C261&lt;='Invoer'!$D$22,ROUND(D261*'Invoer'!$D$21/1200,2),0)</x:f>
        <x:v>0</x:v>
      </x:c>
      <x:c r="F261" s="19" t="n">
        <x:f>IF(C261&lt;='Invoer'!$D$22,IF(C261='Invoer'!$D$22,D261,MIN(D261,MAX(0,IF('Invoer'!$D$23="linear",ROUND('Invoer'!$D$19/'Invoer'!$D$22,2),ROUND('Invoer'!$D$70-E261,2))))),0)</x:f>
        <x:v>0</x:v>
      </x:c>
      <x:c r="G261" s="18" t="n">
        <x:f>ROUND(E261+F261,2)</x:f>
        <x:v>0</x:v>
      </x:c>
      <x:c r="H261" s="18" t="n">
        <x:f>ROUND(D261-F261,2)</x:f>
        <x:v>0</x:v>
      </x:c>
    </x:row>
    <x:row r="262">
      <x:c r="C262" t="n">
        <x:v>256</x:v>
      </x:c>
      <x:c r="D262" s="18" t="n">
        <x:f>H261</x:f>
        <x:v>0</x:v>
      </x:c>
      <x:c r="E262" s="19" t="n">
        <x:f>IF(C262&lt;='Invoer'!$D$22,ROUND(D262*'Invoer'!$D$21/1200,2),0)</x:f>
        <x:v>0</x:v>
      </x:c>
      <x:c r="F262" s="19" t="n">
        <x:f>IF(C262&lt;='Invoer'!$D$22,IF(C262='Invoer'!$D$22,D262,MIN(D262,MAX(0,IF('Invoer'!$D$23="linear",ROUND('Invoer'!$D$19/'Invoer'!$D$22,2),ROUND('Invoer'!$D$70-E262,2))))),0)</x:f>
        <x:v>0</x:v>
      </x:c>
      <x:c r="G262" s="18" t="n">
        <x:f>ROUND(E262+F262,2)</x:f>
        <x:v>0</x:v>
      </x:c>
      <x:c r="H262" s="18" t="n">
        <x:f>ROUND(D262-F262,2)</x:f>
        <x:v>0</x:v>
      </x:c>
    </x:row>
    <x:row r="263">
      <x:c r="C263" t="n">
        <x:v>257</x:v>
      </x:c>
      <x:c r="D263" s="18" t="n">
        <x:f>H262</x:f>
        <x:v>0</x:v>
      </x:c>
      <x:c r="E263" s="19" t="n">
        <x:f>IF(C263&lt;='Invoer'!$D$22,ROUND(D263*'Invoer'!$D$21/1200,2),0)</x:f>
        <x:v>0</x:v>
      </x:c>
      <x:c r="F263" s="19" t="n">
        <x:f>IF(C263&lt;='Invoer'!$D$22,IF(C263='Invoer'!$D$22,D263,MIN(D263,MAX(0,IF('Invoer'!$D$23="linear",ROUND('Invoer'!$D$19/'Invoer'!$D$22,2),ROUND('Invoer'!$D$70-E263,2))))),0)</x:f>
        <x:v>0</x:v>
      </x:c>
      <x:c r="G263" s="18" t="n">
        <x:f>ROUND(E263+F263,2)</x:f>
        <x:v>0</x:v>
      </x:c>
      <x:c r="H263" s="18" t="n">
        <x:f>ROUND(D263-F263,2)</x:f>
        <x:v>0</x:v>
      </x:c>
    </x:row>
    <x:row r="264">
      <x:c r="C264" t="n">
        <x:v>258</x:v>
      </x:c>
      <x:c r="D264" s="18" t="n">
        <x:f>H263</x:f>
        <x:v>0</x:v>
      </x:c>
      <x:c r="E264" s="19" t="n">
        <x:f>IF(C264&lt;='Invoer'!$D$22,ROUND(D264*'Invoer'!$D$21/1200,2),0)</x:f>
        <x:v>0</x:v>
      </x:c>
      <x:c r="F264" s="19" t="n">
        <x:f>IF(C264&lt;='Invoer'!$D$22,IF(C264='Invoer'!$D$22,D264,MIN(D264,MAX(0,IF('Invoer'!$D$23="linear",ROUND('Invoer'!$D$19/'Invoer'!$D$22,2),ROUND('Invoer'!$D$70-E264,2))))),0)</x:f>
        <x:v>0</x:v>
      </x:c>
      <x:c r="G264" s="18" t="n">
        <x:f>ROUND(E264+F264,2)</x:f>
        <x:v>0</x:v>
      </x:c>
      <x:c r="H264" s="18" t="n">
        <x:f>ROUND(D264-F264,2)</x:f>
        <x:v>0</x:v>
      </x:c>
    </x:row>
    <x:row r="265">
      <x:c r="C265" t="n">
        <x:v>259</x:v>
      </x:c>
      <x:c r="D265" s="18" t="n">
        <x:f>H264</x:f>
        <x:v>0</x:v>
      </x:c>
      <x:c r="E265" s="19" t="n">
        <x:f>IF(C265&lt;='Invoer'!$D$22,ROUND(D265*'Invoer'!$D$21/1200,2),0)</x:f>
        <x:v>0</x:v>
      </x:c>
      <x:c r="F265" s="19" t="n">
        <x:f>IF(C265&lt;='Invoer'!$D$22,IF(C265='Invoer'!$D$22,D265,MIN(D265,MAX(0,IF('Invoer'!$D$23="linear",ROUND('Invoer'!$D$19/'Invoer'!$D$22,2),ROUND('Invoer'!$D$70-E265,2))))),0)</x:f>
        <x:v>0</x:v>
      </x:c>
      <x:c r="G265" s="18" t="n">
        <x:f>ROUND(E265+F265,2)</x:f>
        <x:v>0</x:v>
      </x:c>
      <x:c r="H265" s="18" t="n">
        <x:f>ROUND(D265-F265,2)</x:f>
        <x:v>0</x:v>
      </x:c>
    </x:row>
    <x:row r="266">
      <x:c r="C266" t="n">
        <x:v>260</x:v>
      </x:c>
      <x:c r="D266" s="18" t="n">
        <x:f>H265</x:f>
        <x:v>0</x:v>
      </x:c>
      <x:c r="E266" s="19" t="n">
        <x:f>IF(C266&lt;='Invoer'!$D$22,ROUND(D266*'Invoer'!$D$21/1200,2),0)</x:f>
        <x:v>0</x:v>
      </x:c>
      <x:c r="F266" s="19" t="n">
        <x:f>IF(C266&lt;='Invoer'!$D$22,IF(C266='Invoer'!$D$22,D266,MIN(D266,MAX(0,IF('Invoer'!$D$23="linear",ROUND('Invoer'!$D$19/'Invoer'!$D$22,2),ROUND('Invoer'!$D$70-E266,2))))),0)</x:f>
        <x:v>0</x:v>
      </x:c>
      <x:c r="G266" s="18" t="n">
        <x:f>ROUND(E266+F266,2)</x:f>
        <x:v>0</x:v>
      </x:c>
      <x:c r="H266" s="18" t="n">
        <x:f>ROUND(D266-F266,2)</x:f>
        <x:v>0</x:v>
      </x:c>
    </x:row>
    <x:row r="267">
      <x:c r="C267" t="n">
        <x:v>261</x:v>
      </x:c>
      <x:c r="D267" s="18" t="n">
        <x:f>H266</x:f>
        <x:v>0</x:v>
      </x:c>
      <x:c r="E267" s="19" t="n">
        <x:f>IF(C267&lt;='Invoer'!$D$22,ROUND(D267*'Invoer'!$D$21/1200,2),0)</x:f>
        <x:v>0</x:v>
      </x:c>
      <x:c r="F267" s="19" t="n">
        <x:f>IF(C267&lt;='Invoer'!$D$22,IF(C267='Invoer'!$D$22,D267,MIN(D267,MAX(0,IF('Invoer'!$D$23="linear",ROUND('Invoer'!$D$19/'Invoer'!$D$22,2),ROUND('Invoer'!$D$70-E267,2))))),0)</x:f>
        <x:v>0</x:v>
      </x:c>
      <x:c r="G267" s="18" t="n">
        <x:f>ROUND(E267+F267,2)</x:f>
        <x:v>0</x:v>
      </x:c>
      <x:c r="H267" s="18" t="n">
        <x:f>ROUND(D267-F267,2)</x:f>
        <x:v>0</x:v>
      </x:c>
    </x:row>
    <x:row r="268">
      <x:c r="C268" t="n">
        <x:v>262</x:v>
      </x:c>
      <x:c r="D268" s="18" t="n">
        <x:f>H267</x:f>
        <x:v>0</x:v>
      </x:c>
      <x:c r="E268" s="19" t="n">
        <x:f>IF(C268&lt;='Invoer'!$D$22,ROUND(D268*'Invoer'!$D$21/1200,2),0)</x:f>
        <x:v>0</x:v>
      </x:c>
      <x:c r="F268" s="19" t="n">
        <x:f>IF(C268&lt;='Invoer'!$D$22,IF(C268='Invoer'!$D$22,D268,MIN(D268,MAX(0,IF('Invoer'!$D$23="linear",ROUND('Invoer'!$D$19/'Invoer'!$D$22,2),ROUND('Invoer'!$D$70-E268,2))))),0)</x:f>
        <x:v>0</x:v>
      </x:c>
      <x:c r="G268" s="18" t="n">
        <x:f>ROUND(E268+F268,2)</x:f>
        <x:v>0</x:v>
      </x:c>
      <x:c r="H268" s="18" t="n">
        <x:f>ROUND(D268-F268,2)</x:f>
        <x:v>0</x:v>
      </x:c>
    </x:row>
    <x:row r="269">
      <x:c r="C269" t="n">
        <x:v>263</x:v>
      </x:c>
      <x:c r="D269" s="18" t="n">
        <x:f>H268</x:f>
        <x:v>0</x:v>
      </x:c>
      <x:c r="E269" s="19" t="n">
        <x:f>IF(C269&lt;='Invoer'!$D$22,ROUND(D269*'Invoer'!$D$21/1200,2),0)</x:f>
        <x:v>0</x:v>
      </x:c>
      <x:c r="F269" s="19" t="n">
        <x:f>IF(C269&lt;='Invoer'!$D$22,IF(C269='Invoer'!$D$22,D269,MIN(D269,MAX(0,IF('Invoer'!$D$23="linear",ROUND('Invoer'!$D$19/'Invoer'!$D$22,2),ROUND('Invoer'!$D$70-E269,2))))),0)</x:f>
        <x:v>0</x:v>
      </x:c>
      <x:c r="G269" s="18" t="n">
        <x:f>ROUND(E269+F269,2)</x:f>
        <x:v>0</x:v>
      </x:c>
      <x:c r="H269" s="18" t="n">
        <x:f>ROUND(D269-F269,2)</x:f>
        <x:v>0</x:v>
      </x:c>
    </x:row>
    <x:row r="270">
      <x:c r="C270" t="n">
        <x:v>264</x:v>
      </x:c>
      <x:c r="D270" s="18" t="n">
        <x:f>H269</x:f>
        <x:v>0</x:v>
      </x:c>
      <x:c r="E270" s="19" t="n">
        <x:f>IF(C270&lt;='Invoer'!$D$22,ROUND(D270*'Invoer'!$D$21/1200,2),0)</x:f>
        <x:v>0</x:v>
      </x:c>
      <x:c r="F270" s="19" t="n">
        <x:f>IF(C270&lt;='Invoer'!$D$22,IF(C270='Invoer'!$D$22,D270,MIN(D270,MAX(0,IF('Invoer'!$D$23="linear",ROUND('Invoer'!$D$19/'Invoer'!$D$22,2),ROUND('Invoer'!$D$70-E270,2))))),0)</x:f>
        <x:v>0</x:v>
      </x:c>
      <x:c r="G270" s="18" t="n">
        <x:f>ROUND(E270+F270,2)</x:f>
        <x:v>0</x:v>
      </x:c>
      <x:c r="H270" s="18" t="n">
        <x:f>ROUND(D270-F270,2)</x:f>
        <x:v>0</x:v>
      </x:c>
    </x:row>
    <x:row r="271">
      <x:c r="C271" t="n">
        <x:v>265</x:v>
      </x:c>
      <x:c r="D271" s="18" t="n">
        <x:f>H270</x:f>
        <x:v>0</x:v>
      </x:c>
      <x:c r="E271" s="19" t="n">
        <x:f>IF(C271&lt;='Invoer'!$D$22,ROUND(D271*'Invoer'!$D$21/1200,2),0)</x:f>
        <x:v>0</x:v>
      </x:c>
      <x:c r="F271" s="19" t="n">
        <x:f>IF(C271&lt;='Invoer'!$D$22,IF(C271='Invoer'!$D$22,D271,MIN(D271,MAX(0,IF('Invoer'!$D$23="linear",ROUND('Invoer'!$D$19/'Invoer'!$D$22,2),ROUND('Invoer'!$D$70-E271,2))))),0)</x:f>
        <x:v>0</x:v>
      </x:c>
      <x:c r="G271" s="18" t="n">
        <x:f>ROUND(E271+F271,2)</x:f>
        <x:v>0</x:v>
      </x:c>
      <x:c r="H271" s="18" t="n">
        <x:f>ROUND(D271-F271,2)</x:f>
        <x:v>0</x:v>
      </x:c>
    </x:row>
    <x:row r="272">
      <x:c r="C272" t="n">
        <x:v>266</x:v>
      </x:c>
      <x:c r="D272" s="18" t="n">
        <x:f>H271</x:f>
        <x:v>0</x:v>
      </x:c>
      <x:c r="E272" s="19" t="n">
        <x:f>IF(C272&lt;='Invoer'!$D$22,ROUND(D272*'Invoer'!$D$21/1200,2),0)</x:f>
        <x:v>0</x:v>
      </x:c>
      <x:c r="F272" s="19" t="n">
        <x:f>IF(C272&lt;='Invoer'!$D$22,IF(C272='Invoer'!$D$22,D272,MIN(D272,MAX(0,IF('Invoer'!$D$23="linear",ROUND('Invoer'!$D$19/'Invoer'!$D$22,2),ROUND('Invoer'!$D$70-E272,2))))),0)</x:f>
        <x:v>0</x:v>
      </x:c>
      <x:c r="G272" s="18" t="n">
        <x:f>ROUND(E272+F272,2)</x:f>
        <x:v>0</x:v>
      </x:c>
      <x:c r="H272" s="18" t="n">
        <x:f>ROUND(D272-F272,2)</x:f>
        <x:v>0</x:v>
      </x:c>
    </x:row>
    <x:row r="273">
      <x:c r="C273" t="n">
        <x:v>267</x:v>
      </x:c>
      <x:c r="D273" s="18" t="n">
        <x:f>H272</x:f>
        <x:v>0</x:v>
      </x:c>
      <x:c r="E273" s="19" t="n">
        <x:f>IF(C273&lt;='Invoer'!$D$22,ROUND(D273*'Invoer'!$D$21/1200,2),0)</x:f>
        <x:v>0</x:v>
      </x:c>
      <x:c r="F273" s="19" t="n">
        <x:f>IF(C273&lt;='Invoer'!$D$22,IF(C273='Invoer'!$D$22,D273,MIN(D273,MAX(0,IF('Invoer'!$D$23="linear",ROUND('Invoer'!$D$19/'Invoer'!$D$22,2),ROUND('Invoer'!$D$70-E273,2))))),0)</x:f>
        <x:v>0</x:v>
      </x:c>
      <x:c r="G273" s="18" t="n">
        <x:f>ROUND(E273+F273,2)</x:f>
        <x:v>0</x:v>
      </x:c>
      <x:c r="H273" s="18" t="n">
        <x:f>ROUND(D273-F273,2)</x:f>
        <x:v>0</x:v>
      </x:c>
    </x:row>
    <x:row r="274">
      <x:c r="C274" t="n">
        <x:v>268</x:v>
      </x:c>
      <x:c r="D274" s="18" t="n">
        <x:f>H273</x:f>
        <x:v>0</x:v>
      </x:c>
      <x:c r="E274" s="19" t="n">
        <x:f>IF(C274&lt;='Invoer'!$D$22,ROUND(D274*'Invoer'!$D$21/1200,2),0)</x:f>
        <x:v>0</x:v>
      </x:c>
      <x:c r="F274" s="19" t="n">
        <x:f>IF(C274&lt;='Invoer'!$D$22,IF(C274='Invoer'!$D$22,D274,MIN(D274,MAX(0,IF('Invoer'!$D$23="linear",ROUND('Invoer'!$D$19/'Invoer'!$D$22,2),ROUND('Invoer'!$D$70-E274,2))))),0)</x:f>
        <x:v>0</x:v>
      </x:c>
      <x:c r="G274" s="18" t="n">
        <x:f>ROUND(E274+F274,2)</x:f>
        <x:v>0</x:v>
      </x:c>
      <x:c r="H274" s="18" t="n">
        <x:f>ROUND(D274-F274,2)</x:f>
        <x:v>0</x:v>
      </x:c>
    </x:row>
    <x:row r="275">
      <x:c r="C275" t="n">
        <x:v>269</x:v>
      </x:c>
      <x:c r="D275" s="18" t="n">
        <x:f>H274</x:f>
        <x:v>0</x:v>
      </x:c>
      <x:c r="E275" s="19" t="n">
        <x:f>IF(C275&lt;='Invoer'!$D$22,ROUND(D275*'Invoer'!$D$21/1200,2),0)</x:f>
        <x:v>0</x:v>
      </x:c>
      <x:c r="F275" s="19" t="n">
        <x:f>IF(C275&lt;='Invoer'!$D$22,IF(C275='Invoer'!$D$22,D275,MIN(D275,MAX(0,IF('Invoer'!$D$23="linear",ROUND('Invoer'!$D$19/'Invoer'!$D$22,2),ROUND('Invoer'!$D$70-E275,2))))),0)</x:f>
        <x:v>0</x:v>
      </x:c>
      <x:c r="G275" s="18" t="n">
        <x:f>ROUND(E275+F275,2)</x:f>
        <x:v>0</x:v>
      </x:c>
      <x:c r="H275" s="18" t="n">
        <x:f>ROUND(D275-F275,2)</x:f>
        <x:v>0</x:v>
      </x:c>
    </x:row>
    <x:row r="276">
      <x:c r="C276" t="n">
        <x:v>270</x:v>
      </x:c>
      <x:c r="D276" s="18" t="n">
        <x:f>H275</x:f>
        <x:v>0</x:v>
      </x:c>
      <x:c r="E276" s="19" t="n">
        <x:f>IF(C276&lt;='Invoer'!$D$22,ROUND(D276*'Invoer'!$D$21/1200,2),0)</x:f>
        <x:v>0</x:v>
      </x:c>
      <x:c r="F276" s="19" t="n">
        <x:f>IF(C276&lt;='Invoer'!$D$22,IF(C276='Invoer'!$D$22,D276,MIN(D276,MAX(0,IF('Invoer'!$D$23="linear",ROUND('Invoer'!$D$19/'Invoer'!$D$22,2),ROUND('Invoer'!$D$70-E276,2))))),0)</x:f>
        <x:v>0</x:v>
      </x:c>
      <x:c r="G276" s="18" t="n">
        <x:f>ROUND(E276+F276,2)</x:f>
        <x:v>0</x:v>
      </x:c>
      <x:c r="H276" s="18" t="n">
        <x:f>ROUND(D276-F276,2)</x:f>
        <x:v>0</x:v>
      </x:c>
    </x:row>
    <x:row r="277">
      <x:c r="C277" t="n">
        <x:v>271</x:v>
      </x:c>
      <x:c r="D277" s="18" t="n">
        <x:f>H276</x:f>
        <x:v>0</x:v>
      </x:c>
      <x:c r="E277" s="19" t="n">
        <x:f>IF(C277&lt;='Invoer'!$D$22,ROUND(D277*'Invoer'!$D$21/1200,2),0)</x:f>
        <x:v>0</x:v>
      </x:c>
      <x:c r="F277" s="19" t="n">
        <x:f>IF(C277&lt;='Invoer'!$D$22,IF(C277='Invoer'!$D$22,D277,MIN(D277,MAX(0,IF('Invoer'!$D$23="linear",ROUND('Invoer'!$D$19/'Invoer'!$D$22,2),ROUND('Invoer'!$D$70-E277,2))))),0)</x:f>
        <x:v>0</x:v>
      </x:c>
      <x:c r="G277" s="18" t="n">
        <x:f>ROUND(E277+F277,2)</x:f>
        <x:v>0</x:v>
      </x:c>
      <x:c r="H277" s="18" t="n">
        <x:f>ROUND(D277-F277,2)</x:f>
        <x:v>0</x:v>
      </x:c>
    </x:row>
    <x:row r="278">
      <x:c r="C278" t="n">
        <x:v>272</x:v>
      </x:c>
      <x:c r="D278" s="18" t="n">
        <x:f>H277</x:f>
        <x:v>0</x:v>
      </x:c>
      <x:c r="E278" s="19" t="n">
        <x:f>IF(C278&lt;='Invoer'!$D$22,ROUND(D278*'Invoer'!$D$21/1200,2),0)</x:f>
        <x:v>0</x:v>
      </x:c>
      <x:c r="F278" s="19" t="n">
        <x:f>IF(C278&lt;='Invoer'!$D$22,IF(C278='Invoer'!$D$22,D278,MIN(D278,MAX(0,IF('Invoer'!$D$23="linear",ROUND('Invoer'!$D$19/'Invoer'!$D$22,2),ROUND('Invoer'!$D$70-E278,2))))),0)</x:f>
        <x:v>0</x:v>
      </x:c>
      <x:c r="G278" s="18" t="n">
        <x:f>ROUND(E278+F278,2)</x:f>
        <x:v>0</x:v>
      </x:c>
      <x:c r="H278" s="18" t="n">
        <x:f>ROUND(D278-F278,2)</x:f>
        <x:v>0</x:v>
      </x:c>
    </x:row>
    <x:row r="279">
      <x:c r="C279" t="n">
        <x:v>273</x:v>
      </x:c>
      <x:c r="D279" s="18" t="n">
        <x:f>H278</x:f>
        <x:v>0</x:v>
      </x:c>
      <x:c r="E279" s="19" t="n">
        <x:f>IF(C279&lt;='Invoer'!$D$22,ROUND(D279*'Invoer'!$D$21/1200,2),0)</x:f>
        <x:v>0</x:v>
      </x:c>
      <x:c r="F279" s="19" t="n">
        <x:f>IF(C279&lt;='Invoer'!$D$22,IF(C279='Invoer'!$D$22,D279,MIN(D279,MAX(0,IF('Invoer'!$D$23="linear",ROUND('Invoer'!$D$19/'Invoer'!$D$22,2),ROUND('Invoer'!$D$70-E279,2))))),0)</x:f>
        <x:v>0</x:v>
      </x:c>
      <x:c r="G279" s="18" t="n">
        <x:f>ROUND(E279+F279,2)</x:f>
        <x:v>0</x:v>
      </x:c>
      <x:c r="H279" s="18" t="n">
        <x:f>ROUND(D279-F279,2)</x:f>
        <x:v>0</x:v>
      </x:c>
    </x:row>
    <x:row r="280">
      <x:c r="C280" t="n">
        <x:v>274</x:v>
      </x:c>
      <x:c r="D280" s="18" t="n">
        <x:f>H279</x:f>
        <x:v>0</x:v>
      </x:c>
      <x:c r="E280" s="19" t="n">
        <x:f>IF(C280&lt;='Invoer'!$D$22,ROUND(D280*'Invoer'!$D$21/1200,2),0)</x:f>
        <x:v>0</x:v>
      </x:c>
      <x:c r="F280" s="19" t="n">
        <x:f>IF(C280&lt;='Invoer'!$D$22,IF(C280='Invoer'!$D$22,D280,MIN(D280,MAX(0,IF('Invoer'!$D$23="linear",ROUND('Invoer'!$D$19/'Invoer'!$D$22,2),ROUND('Invoer'!$D$70-E280,2))))),0)</x:f>
        <x:v>0</x:v>
      </x:c>
      <x:c r="G280" s="18" t="n">
        <x:f>ROUND(E280+F280,2)</x:f>
        <x:v>0</x:v>
      </x:c>
      <x:c r="H280" s="18" t="n">
        <x:f>ROUND(D280-F280,2)</x:f>
        <x:v>0</x:v>
      </x:c>
    </x:row>
    <x:row r="281">
      <x:c r="C281" t="n">
        <x:v>275</x:v>
      </x:c>
      <x:c r="D281" s="18" t="n">
        <x:f>H280</x:f>
        <x:v>0</x:v>
      </x:c>
      <x:c r="E281" s="19" t="n">
        <x:f>IF(C281&lt;='Invoer'!$D$22,ROUND(D281*'Invoer'!$D$21/1200,2),0)</x:f>
        <x:v>0</x:v>
      </x:c>
      <x:c r="F281" s="19" t="n">
        <x:f>IF(C281&lt;='Invoer'!$D$22,IF(C281='Invoer'!$D$22,D281,MIN(D281,MAX(0,IF('Invoer'!$D$23="linear",ROUND('Invoer'!$D$19/'Invoer'!$D$22,2),ROUND('Invoer'!$D$70-E281,2))))),0)</x:f>
        <x:v>0</x:v>
      </x:c>
      <x:c r="G281" s="18" t="n">
        <x:f>ROUND(E281+F281,2)</x:f>
        <x:v>0</x:v>
      </x:c>
      <x:c r="H281" s="18" t="n">
        <x:f>ROUND(D281-F281,2)</x:f>
        <x:v>0</x:v>
      </x:c>
    </x:row>
    <x:row r="282">
      <x:c r="C282" t="n">
        <x:v>276</x:v>
      </x:c>
      <x:c r="D282" s="18" t="n">
        <x:f>H281</x:f>
        <x:v>0</x:v>
      </x:c>
      <x:c r="E282" s="19" t="n">
        <x:f>IF(C282&lt;='Invoer'!$D$22,ROUND(D282*'Invoer'!$D$21/1200,2),0)</x:f>
        <x:v>0</x:v>
      </x:c>
      <x:c r="F282" s="19" t="n">
        <x:f>IF(C282&lt;='Invoer'!$D$22,IF(C282='Invoer'!$D$22,D282,MIN(D282,MAX(0,IF('Invoer'!$D$23="linear",ROUND('Invoer'!$D$19/'Invoer'!$D$22,2),ROUND('Invoer'!$D$70-E282,2))))),0)</x:f>
        <x:v>0</x:v>
      </x:c>
      <x:c r="G282" s="18" t="n">
        <x:f>ROUND(E282+F282,2)</x:f>
        <x:v>0</x:v>
      </x:c>
      <x:c r="H282" s="18" t="n">
        <x:f>ROUND(D282-F282,2)</x:f>
        <x:v>0</x:v>
      </x:c>
    </x:row>
    <x:row r="283">
      <x:c r="C283" t="n">
        <x:v>277</x:v>
      </x:c>
      <x:c r="D283" s="18" t="n">
        <x:f>H282</x:f>
        <x:v>0</x:v>
      </x:c>
      <x:c r="E283" s="19" t="n">
        <x:f>IF(C283&lt;='Invoer'!$D$22,ROUND(D283*'Invoer'!$D$21/1200,2),0)</x:f>
        <x:v>0</x:v>
      </x:c>
      <x:c r="F283" s="19" t="n">
        <x:f>IF(C283&lt;='Invoer'!$D$22,IF(C283='Invoer'!$D$22,D283,MIN(D283,MAX(0,IF('Invoer'!$D$23="linear",ROUND('Invoer'!$D$19/'Invoer'!$D$22,2),ROUND('Invoer'!$D$70-E283,2))))),0)</x:f>
        <x:v>0</x:v>
      </x:c>
      <x:c r="G283" s="18" t="n">
        <x:f>ROUND(E283+F283,2)</x:f>
        <x:v>0</x:v>
      </x:c>
      <x:c r="H283" s="18" t="n">
        <x:f>ROUND(D283-F283,2)</x:f>
        <x:v>0</x:v>
      </x:c>
    </x:row>
    <x:row r="284">
      <x:c r="C284" t="n">
        <x:v>278</x:v>
      </x:c>
      <x:c r="D284" s="18" t="n">
        <x:f>H283</x:f>
        <x:v>0</x:v>
      </x:c>
      <x:c r="E284" s="19" t="n">
        <x:f>IF(C284&lt;='Invoer'!$D$22,ROUND(D284*'Invoer'!$D$21/1200,2),0)</x:f>
        <x:v>0</x:v>
      </x:c>
      <x:c r="F284" s="19" t="n">
        <x:f>IF(C284&lt;='Invoer'!$D$22,IF(C284='Invoer'!$D$22,D284,MIN(D284,MAX(0,IF('Invoer'!$D$23="linear",ROUND('Invoer'!$D$19/'Invoer'!$D$22,2),ROUND('Invoer'!$D$70-E284,2))))),0)</x:f>
        <x:v>0</x:v>
      </x:c>
      <x:c r="G284" s="18" t="n">
        <x:f>ROUND(E284+F284,2)</x:f>
        <x:v>0</x:v>
      </x:c>
      <x:c r="H284" s="18" t="n">
        <x:f>ROUND(D284-F284,2)</x:f>
        <x:v>0</x:v>
      </x:c>
    </x:row>
    <x:row r="285">
      <x:c r="C285" t="n">
        <x:v>279</x:v>
      </x:c>
      <x:c r="D285" s="18" t="n">
        <x:f>H284</x:f>
        <x:v>0</x:v>
      </x:c>
      <x:c r="E285" s="19" t="n">
        <x:f>IF(C285&lt;='Invoer'!$D$22,ROUND(D285*'Invoer'!$D$21/1200,2),0)</x:f>
        <x:v>0</x:v>
      </x:c>
      <x:c r="F285" s="19" t="n">
        <x:f>IF(C285&lt;='Invoer'!$D$22,IF(C285='Invoer'!$D$22,D285,MIN(D285,MAX(0,IF('Invoer'!$D$23="linear",ROUND('Invoer'!$D$19/'Invoer'!$D$22,2),ROUND('Invoer'!$D$70-E285,2))))),0)</x:f>
        <x:v>0</x:v>
      </x:c>
      <x:c r="G285" s="18" t="n">
        <x:f>ROUND(E285+F285,2)</x:f>
        <x:v>0</x:v>
      </x:c>
      <x:c r="H285" s="18" t="n">
        <x:f>ROUND(D285-F285,2)</x:f>
        <x:v>0</x:v>
      </x:c>
    </x:row>
    <x:row r="286">
      <x:c r="C286" t="n">
        <x:v>280</x:v>
      </x:c>
      <x:c r="D286" s="18" t="n">
        <x:f>H285</x:f>
        <x:v>0</x:v>
      </x:c>
      <x:c r="E286" s="19" t="n">
        <x:f>IF(C286&lt;='Invoer'!$D$22,ROUND(D286*'Invoer'!$D$21/1200,2),0)</x:f>
        <x:v>0</x:v>
      </x:c>
      <x:c r="F286" s="19" t="n">
        <x:f>IF(C286&lt;='Invoer'!$D$22,IF(C286='Invoer'!$D$22,D286,MIN(D286,MAX(0,IF('Invoer'!$D$23="linear",ROUND('Invoer'!$D$19/'Invoer'!$D$22,2),ROUND('Invoer'!$D$70-E286,2))))),0)</x:f>
        <x:v>0</x:v>
      </x:c>
      <x:c r="G286" s="18" t="n">
        <x:f>ROUND(E286+F286,2)</x:f>
        <x:v>0</x:v>
      </x:c>
      <x:c r="H286" s="18" t="n">
        <x:f>ROUND(D286-F286,2)</x:f>
        <x:v>0</x:v>
      </x:c>
    </x:row>
    <x:row r="287">
      <x:c r="C287" t="n">
        <x:v>281</x:v>
      </x:c>
      <x:c r="D287" s="18" t="n">
        <x:f>H286</x:f>
        <x:v>0</x:v>
      </x:c>
      <x:c r="E287" s="19" t="n">
        <x:f>IF(C287&lt;='Invoer'!$D$22,ROUND(D287*'Invoer'!$D$21/1200,2),0)</x:f>
        <x:v>0</x:v>
      </x:c>
      <x:c r="F287" s="19" t="n">
        <x:f>IF(C287&lt;='Invoer'!$D$22,IF(C287='Invoer'!$D$22,D287,MIN(D287,MAX(0,IF('Invoer'!$D$23="linear",ROUND('Invoer'!$D$19/'Invoer'!$D$22,2),ROUND('Invoer'!$D$70-E287,2))))),0)</x:f>
        <x:v>0</x:v>
      </x:c>
      <x:c r="G287" s="18" t="n">
        <x:f>ROUND(E287+F287,2)</x:f>
        <x:v>0</x:v>
      </x:c>
      <x:c r="H287" s="18" t="n">
        <x:f>ROUND(D287-F287,2)</x:f>
        <x:v>0</x:v>
      </x:c>
    </x:row>
    <x:row r="288">
      <x:c r="C288" t="n">
        <x:v>282</x:v>
      </x:c>
      <x:c r="D288" s="18" t="n">
        <x:f>H287</x:f>
        <x:v>0</x:v>
      </x:c>
      <x:c r="E288" s="19" t="n">
        <x:f>IF(C288&lt;='Invoer'!$D$22,ROUND(D288*'Invoer'!$D$21/1200,2),0)</x:f>
        <x:v>0</x:v>
      </x:c>
      <x:c r="F288" s="19" t="n">
        <x:f>IF(C288&lt;='Invoer'!$D$22,IF(C288='Invoer'!$D$22,D288,MIN(D288,MAX(0,IF('Invoer'!$D$23="linear",ROUND('Invoer'!$D$19/'Invoer'!$D$22,2),ROUND('Invoer'!$D$70-E288,2))))),0)</x:f>
        <x:v>0</x:v>
      </x:c>
      <x:c r="G288" s="18" t="n">
        <x:f>ROUND(E288+F288,2)</x:f>
        <x:v>0</x:v>
      </x:c>
      <x:c r="H288" s="18" t="n">
        <x:f>ROUND(D288-F288,2)</x:f>
        <x:v>0</x:v>
      </x:c>
    </x:row>
    <x:row r="289">
      <x:c r="C289" t="n">
        <x:v>283</x:v>
      </x:c>
      <x:c r="D289" s="18" t="n">
        <x:f>H288</x:f>
        <x:v>0</x:v>
      </x:c>
      <x:c r="E289" s="19" t="n">
        <x:f>IF(C289&lt;='Invoer'!$D$22,ROUND(D289*'Invoer'!$D$21/1200,2),0)</x:f>
        <x:v>0</x:v>
      </x:c>
      <x:c r="F289" s="19" t="n">
        <x:f>IF(C289&lt;='Invoer'!$D$22,IF(C289='Invoer'!$D$22,D289,MIN(D289,MAX(0,IF('Invoer'!$D$23="linear",ROUND('Invoer'!$D$19/'Invoer'!$D$22,2),ROUND('Invoer'!$D$70-E289,2))))),0)</x:f>
        <x:v>0</x:v>
      </x:c>
      <x:c r="G289" s="18" t="n">
        <x:f>ROUND(E289+F289,2)</x:f>
        <x:v>0</x:v>
      </x:c>
      <x:c r="H289" s="18" t="n">
        <x:f>ROUND(D289-F289,2)</x:f>
        <x:v>0</x:v>
      </x:c>
    </x:row>
    <x:row r="290">
      <x:c r="C290" t="n">
        <x:v>284</x:v>
      </x:c>
      <x:c r="D290" s="18" t="n">
        <x:f>H289</x:f>
        <x:v>0</x:v>
      </x:c>
      <x:c r="E290" s="19" t="n">
        <x:f>IF(C290&lt;='Invoer'!$D$22,ROUND(D290*'Invoer'!$D$21/1200,2),0)</x:f>
        <x:v>0</x:v>
      </x:c>
      <x:c r="F290" s="19" t="n">
        <x:f>IF(C290&lt;='Invoer'!$D$22,IF(C290='Invoer'!$D$22,D290,MIN(D290,MAX(0,IF('Invoer'!$D$23="linear",ROUND('Invoer'!$D$19/'Invoer'!$D$22,2),ROUND('Invoer'!$D$70-E290,2))))),0)</x:f>
        <x:v>0</x:v>
      </x:c>
      <x:c r="G290" s="18" t="n">
        <x:f>ROUND(E290+F290,2)</x:f>
        <x:v>0</x:v>
      </x:c>
      <x:c r="H290" s="18" t="n">
        <x:f>ROUND(D290-F290,2)</x:f>
        <x:v>0</x:v>
      </x:c>
    </x:row>
    <x:row r="291">
      <x:c r="C291" t="n">
        <x:v>285</x:v>
      </x:c>
      <x:c r="D291" s="18" t="n">
        <x:f>H290</x:f>
        <x:v>0</x:v>
      </x:c>
      <x:c r="E291" s="19" t="n">
        <x:f>IF(C291&lt;='Invoer'!$D$22,ROUND(D291*'Invoer'!$D$21/1200,2),0)</x:f>
        <x:v>0</x:v>
      </x:c>
      <x:c r="F291" s="19" t="n">
        <x:f>IF(C291&lt;='Invoer'!$D$22,IF(C291='Invoer'!$D$22,D291,MIN(D291,MAX(0,IF('Invoer'!$D$23="linear",ROUND('Invoer'!$D$19/'Invoer'!$D$22,2),ROUND('Invoer'!$D$70-E291,2))))),0)</x:f>
        <x:v>0</x:v>
      </x:c>
      <x:c r="G291" s="18" t="n">
        <x:f>ROUND(E291+F291,2)</x:f>
        <x:v>0</x:v>
      </x:c>
      <x:c r="H291" s="18" t="n">
        <x:f>ROUND(D291-F291,2)</x:f>
        <x:v>0</x:v>
      </x:c>
    </x:row>
    <x:row r="292">
      <x:c r="C292" t="n">
        <x:v>286</x:v>
      </x:c>
      <x:c r="D292" s="18" t="n">
        <x:f>H291</x:f>
        <x:v>0</x:v>
      </x:c>
      <x:c r="E292" s="19" t="n">
        <x:f>IF(C292&lt;='Invoer'!$D$22,ROUND(D292*'Invoer'!$D$21/1200,2),0)</x:f>
        <x:v>0</x:v>
      </x:c>
      <x:c r="F292" s="19" t="n">
        <x:f>IF(C292&lt;='Invoer'!$D$22,IF(C292='Invoer'!$D$22,D292,MIN(D292,MAX(0,IF('Invoer'!$D$23="linear",ROUND('Invoer'!$D$19/'Invoer'!$D$22,2),ROUND('Invoer'!$D$70-E292,2))))),0)</x:f>
        <x:v>0</x:v>
      </x:c>
      <x:c r="G292" s="18" t="n">
        <x:f>ROUND(E292+F292,2)</x:f>
        <x:v>0</x:v>
      </x:c>
      <x:c r="H292" s="18" t="n">
        <x:f>ROUND(D292-F292,2)</x:f>
        <x:v>0</x:v>
      </x:c>
    </x:row>
    <x:row r="293">
      <x:c r="C293" t="n">
        <x:v>287</x:v>
      </x:c>
      <x:c r="D293" s="18" t="n">
        <x:f>H292</x:f>
        <x:v>0</x:v>
      </x:c>
      <x:c r="E293" s="19" t="n">
        <x:f>IF(C293&lt;='Invoer'!$D$22,ROUND(D293*'Invoer'!$D$21/1200,2),0)</x:f>
        <x:v>0</x:v>
      </x:c>
      <x:c r="F293" s="19" t="n">
        <x:f>IF(C293&lt;='Invoer'!$D$22,IF(C293='Invoer'!$D$22,D293,MIN(D293,MAX(0,IF('Invoer'!$D$23="linear",ROUND('Invoer'!$D$19/'Invoer'!$D$22,2),ROUND('Invoer'!$D$70-E293,2))))),0)</x:f>
        <x:v>0</x:v>
      </x:c>
      <x:c r="G293" s="18" t="n">
        <x:f>ROUND(E293+F293,2)</x:f>
        <x:v>0</x:v>
      </x:c>
      <x:c r="H293" s="18" t="n">
        <x:f>ROUND(D293-F293,2)</x:f>
        <x:v>0</x:v>
      </x:c>
    </x:row>
    <x:row r="294">
      <x:c r="C294" t="n">
        <x:v>288</x:v>
      </x:c>
      <x:c r="D294" s="18" t="n">
        <x:f>H293</x:f>
        <x:v>0</x:v>
      </x:c>
      <x:c r="E294" s="19" t="n">
        <x:f>IF(C294&lt;='Invoer'!$D$22,ROUND(D294*'Invoer'!$D$21/1200,2),0)</x:f>
        <x:v>0</x:v>
      </x:c>
      <x:c r="F294" s="19" t="n">
        <x:f>IF(C294&lt;='Invoer'!$D$22,IF(C294='Invoer'!$D$22,D294,MIN(D294,MAX(0,IF('Invoer'!$D$23="linear",ROUND('Invoer'!$D$19/'Invoer'!$D$22,2),ROUND('Invoer'!$D$70-E294,2))))),0)</x:f>
        <x:v>0</x:v>
      </x:c>
      <x:c r="G294" s="18" t="n">
        <x:f>ROUND(E294+F294,2)</x:f>
        <x:v>0</x:v>
      </x:c>
      <x:c r="H294" s="18" t="n">
        <x:f>ROUND(D294-F294,2)</x:f>
        <x:v>0</x:v>
      </x:c>
    </x:row>
    <x:row r="295">
      <x:c r="C295" t="n">
        <x:v>289</x:v>
      </x:c>
      <x:c r="D295" s="18" t="n">
        <x:f>H294</x:f>
        <x:v>0</x:v>
      </x:c>
      <x:c r="E295" s="19" t="n">
        <x:f>IF(C295&lt;='Invoer'!$D$22,ROUND(D295*'Invoer'!$D$21/1200,2),0)</x:f>
        <x:v>0</x:v>
      </x:c>
      <x:c r="F295" s="19" t="n">
        <x:f>IF(C295&lt;='Invoer'!$D$22,IF(C295='Invoer'!$D$22,D295,MIN(D295,MAX(0,IF('Invoer'!$D$23="linear",ROUND('Invoer'!$D$19/'Invoer'!$D$22,2),ROUND('Invoer'!$D$70-E295,2))))),0)</x:f>
        <x:v>0</x:v>
      </x:c>
      <x:c r="G295" s="18" t="n">
        <x:f>ROUND(E295+F295,2)</x:f>
        <x:v>0</x:v>
      </x:c>
      <x:c r="H295" s="18" t="n">
        <x:f>ROUND(D295-F295,2)</x:f>
        <x:v>0</x:v>
      </x:c>
    </x:row>
    <x:row r="296">
      <x:c r="C296" t="n">
        <x:v>290</x:v>
      </x:c>
      <x:c r="D296" s="18" t="n">
        <x:f>H295</x:f>
        <x:v>0</x:v>
      </x:c>
      <x:c r="E296" s="19" t="n">
        <x:f>IF(C296&lt;='Invoer'!$D$22,ROUND(D296*'Invoer'!$D$21/1200,2),0)</x:f>
        <x:v>0</x:v>
      </x:c>
      <x:c r="F296" s="19" t="n">
        <x:f>IF(C296&lt;='Invoer'!$D$22,IF(C296='Invoer'!$D$22,D296,MIN(D296,MAX(0,IF('Invoer'!$D$23="linear",ROUND('Invoer'!$D$19/'Invoer'!$D$22,2),ROUND('Invoer'!$D$70-E296,2))))),0)</x:f>
        <x:v>0</x:v>
      </x:c>
      <x:c r="G296" s="18" t="n">
        <x:f>ROUND(E296+F296,2)</x:f>
        <x:v>0</x:v>
      </x:c>
      <x:c r="H296" s="18" t="n">
        <x:f>ROUND(D296-F296,2)</x:f>
        <x:v>0</x:v>
      </x:c>
    </x:row>
    <x:row r="297">
      <x:c r="C297" t="n">
        <x:v>291</x:v>
      </x:c>
      <x:c r="D297" s="18" t="n">
        <x:f>H296</x:f>
        <x:v>0</x:v>
      </x:c>
      <x:c r="E297" s="19" t="n">
        <x:f>IF(C297&lt;='Invoer'!$D$22,ROUND(D297*'Invoer'!$D$21/1200,2),0)</x:f>
        <x:v>0</x:v>
      </x:c>
      <x:c r="F297" s="19" t="n">
        <x:f>IF(C297&lt;='Invoer'!$D$22,IF(C297='Invoer'!$D$22,D297,MIN(D297,MAX(0,IF('Invoer'!$D$23="linear",ROUND('Invoer'!$D$19/'Invoer'!$D$22,2),ROUND('Invoer'!$D$70-E297,2))))),0)</x:f>
        <x:v>0</x:v>
      </x:c>
      <x:c r="G297" s="18" t="n">
        <x:f>ROUND(E297+F297,2)</x:f>
        <x:v>0</x:v>
      </x:c>
      <x:c r="H297" s="18" t="n">
        <x:f>ROUND(D297-F297,2)</x:f>
        <x:v>0</x:v>
      </x:c>
    </x:row>
    <x:row r="298">
      <x:c r="C298" t="n">
        <x:v>292</x:v>
      </x:c>
      <x:c r="D298" s="18" t="n">
        <x:f>H297</x:f>
        <x:v>0</x:v>
      </x:c>
      <x:c r="E298" s="19" t="n">
        <x:f>IF(C298&lt;='Invoer'!$D$22,ROUND(D298*'Invoer'!$D$21/1200,2),0)</x:f>
        <x:v>0</x:v>
      </x:c>
      <x:c r="F298" s="19" t="n">
        <x:f>IF(C298&lt;='Invoer'!$D$22,IF(C298='Invoer'!$D$22,D298,MIN(D298,MAX(0,IF('Invoer'!$D$23="linear",ROUND('Invoer'!$D$19/'Invoer'!$D$22,2),ROUND('Invoer'!$D$70-E298,2))))),0)</x:f>
        <x:v>0</x:v>
      </x:c>
      <x:c r="G298" s="18" t="n">
        <x:f>ROUND(E298+F298,2)</x:f>
        <x:v>0</x:v>
      </x:c>
      <x:c r="H298" s="18" t="n">
        <x:f>ROUND(D298-F298,2)</x:f>
        <x:v>0</x:v>
      </x:c>
    </x:row>
    <x:row r="299">
      <x:c r="C299" t="n">
        <x:v>293</x:v>
      </x:c>
      <x:c r="D299" s="18" t="n">
        <x:f>H298</x:f>
        <x:v>0</x:v>
      </x:c>
      <x:c r="E299" s="19" t="n">
        <x:f>IF(C299&lt;='Invoer'!$D$22,ROUND(D299*'Invoer'!$D$21/1200,2),0)</x:f>
        <x:v>0</x:v>
      </x:c>
      <x:c r="F299" s="19" t="n">
        <x:f>IF(C299&lt;='Invoer'!$D$22,IF(C299='Invoer'!$D$22,D299,MIN(D299,MAX(0,IF('Invoer'!$D$23="linear",ROUND('Invoer'!$D$19/'Invoer'!$D$22,2),ROUND('Invoer'!$D$70-E299,2))))),0)</x:f>
        <x:v>0</x:v>
      </x:c>
      <x:c r="G299" s="18" t="n">
        <x:f>ROUND(E299+F299,2)</x:f>
        <x:v>0</x:v>
      </x:c>
      <x:c r="H299" s="18" t="n">
        <x:f>ROUND(D299-F299,2)</x:f>
        <x:v>0</x:v>
      </x:c>
    </x:row>
    <x:row r="300">
      <x:c r="C300" t="n">
        <x:v>294</x:v>
      </x:c>
      <x:c r="D300" s="18" t="n">
        <x:f>H299</x:f>
        <x:v>0</x:v>
      </x:c>
      <x:c r="E300" s="19" t="n">
        <x:f>IF(C300&lt;='Invoer'!$D$22,ROUND(D300*'Invoer'!$D$21/1200,2),0)</x:f>
        <x:v>0</x:v>
      </x:c>
      <x:c r="F300" s="19" t="n">
        <x:f>IF(C300&lt;='Invoer'!$D$22,IF(C300='Invoer'!$D$22,D300,MIN(D300,MAX(0,IF('Invoer'!$D$23="linear",ROUND('Invoer'!$D$19/'Invoer'!$D$22,2),ROUND('Invoer'!$D$70-E300,2))))),0)</x:f>
        <x:v>0</x:v>
      </x:c>
      <x:c r="G300" s="18" t="n">
        <x:f>ROUND(E300+F300,2)</x:f>
        <x:v>0</x:v>
      </x:c>
      <x:c r="H300" s="18" t="n">
        <x:f>ROUND(D300-F300,2)</x:f>
        <x:v>0</x:v>
      </x:c>
    </x:row>
    <x:row r="301">
      <x:c r="C301" t="n">
        <x:v>295</x:v>
      </x:c>
      <x:c r="D301" s="18" t="n">
        <x:f>H300</x:f>
        <x:v>0</x:v>
      </x:c>
      <x:c r="E301" s="19" t="n">
        <x:f>IF(C301&lt;='Invoer'!$D$22,ROUND(D301*'Invoer'!$D$21/1200,2),0)</x:f>
        <x:v>0</x:v>
      </x:c>
      <x:c r="F301" s="19" t="n">
        <x:f>IF(C301&lt;='Invoer'!$D$22,IF(C301='Invoer'!$D$22,D301,MIN(D301,MAX(0,IF('Invoer'!$D$23="linear",ROUND('Invoer'!$D$19/'Invoer'!$D$22,2),ROUND('Invoer'!$D$70-E301,2))))),0)</x:f>
        <x:v>0</x:v>
      </x:c>
      <x:c r="G301" s="18" t="n">
        <x:f>ROUND(E301+F301,2)</x:f>
        <x:v>0</x:v>
      </x:c>
      <x:c r="H301" s="18" t="n">
        <x:f>ROUND(D301-F301,2)</x:f>
        <x:v>0</x:v>
      </x:c>
    </x:row>
    <x:row r="302">
      <x:c r="C302" t="n">
        <x:v>296</x:v>
      </x:c>
      <x:c r="D302" s="18" t="n">
        <x:f>H301</x:f>
        <x:v>0</x:v>
      </x:c>
      <x:c r="E302" s="19" t="n">
        <x:f>IF(C302&lt;='Invoer'!$D$22,ROUND(D302*'Invoer'!$D$21/1200,2),0)</x:f>
        <x:v>0</x:v>
      </x:c>
      <x:c r="F302" s="19" t="n">
        <x:f>IF(C302&lt;='Invoer'!$D$22,IF(C302='Invoer'!$D$22,D302,MIN(D302,MAX(0,IF('Invoer'!$D$23="linear",ROUND('Invoer'!$D$19/'Invoer'!$D$22,2),ROUND('Invoer'!$D$70-E302,2))))),0)</x:f>
        <x:v>0</x:v>
      </x:c>
      <x:c r="G302" s="18" t="n">
        <x:f>ROUND(E302+F302,2)</x:f>
        <x:v>0</x:v>
      </x:c>
      <x:c r="H302" s="18" t="n">
        <x:f>ROUND(D302-F302,2)</x:f>
        <x:v>0</x:v>
      </x:c>
    </x:row>
    <x:row r="303">
      <x:c r="C303" t="n">
        <x:v>297</x:v>
      </x:c>
      <x:c r="D303" s="18" t="n">
        <x:f>H302</x:f>
        <x:v>0</x:v>
      </x:c>
      <x:c r="E303" s="19" t="n">
        <x:f>IF(C303&lt;='Invoer'!$D$22,ROUND(D303*'Invoer'!$D$21/1200,2),0)</x:f>
        <x:v>0</x:v>
      </x:c>
      <x:c r="F303" s="19" t="n">
        <x:f>IF(C303&lt;='Invoer'!$D$22,IF(C303='Invoer'!$D$22,D303,MIN(D303,MAX(0,IF('Invoer'!$D$23="linear",ROUND('Invoer'!$D$19/'Invoer'!$D$22,2),ROUND('Invoer'!$D$70-E303,2))))),0)</x:f>
        <x:v>0</x:v>
      </x:c>
      <x:c r="G303" s="18" t="n">
        <x:f>ROUND(E303+F303,2)</x:f>
        <x:v>0</x:v>
      </x:c>
      <x:c r="H303" s="18" t="n">
        <x:f>ROUND(D303-F303,2)</x:f>
        <x:v>0</x:v>
      </x:c>
    </x:row>
    <x:row r="304">
      <x:c r="C304" t="n">
        <x:v>298</x:v>
      </x:c>
      <x:c r="D304" s="18" t="n">
        <x:f>H303</x:f>
        <x:v>0</x:v>
      </x:c>
      <x:c r="E304" s="19" t="n">
        <x:f>IF(C304&lt;='Invoer'!$D$22,ROUND(D304*'Invoer'!$D$21/1200,2),0)</x:f>
        <x:v>0</x:v>
      </x:c>
      <x:c r="F304" s="19" t="n">
        <x:f>IF(C304&lt;='Invoer'!$D$22,IF(C304='Invoer'!$D$22,D304,MIN(D304,MAX(0,IF('Invoer'!$D$23="linear",ROUND('Invoer'!$D$19/'Invoer'!$D$22,2),ROUND('Invoer'!$D$70-E304,2))))),0)</x:f>
        <x:v>0</x:v>
      </x:c>
      <x:c r="G304" s="18" t="n">
        <x:f>ROUND(E304+F304,2)</x:f>
        <x:v>0</x:v>
      </x:c>
      <x:c r="H304" s="18" t="n">
        <x:f>ROUND(D304-F304,2)</x:f>
        <x:v>0</x:v>
      </x:c>
    </x:row>
    <x:row r="305">
      <x:c r="C305" t="n">
        <x:v>299</x:v>
      </x:c>
      <x:c r="D305" s="18" t="n">
        <x:f>H304</x:f>
        <x:v>0</x:v>
      </x:c>
      <x:c r="E305" s="19" t="n">
        <x:f>IF(C305&lt;='Invoer'!$D$22,ROUND(D305*'Invoer'!$D$21/1200,2),0)</x:f>
        <x:v>0</x:v>
      </x:c>
      <x:c r="F305" s="19" t="n">
        <x:f>IF(C305&lt;='Invoer'!$D$22,IF(C305='Invoer'!$D$22,D305,MIN(D305,MAX(0,IF('Invoer'!$D$23="linear",ROUND('Invoer'!$D$19/'Invoer'!$D$22,2),ROUND('Invoer'!$D$70-E305,2))))),0)</x:f>
        <x:v>0</x:v>
      </x:c>
      <x:c r="G305" s="18" t="n">
        <x:f>ROUND(E305+F305,2)</x:f>
        <x:v>0</x:v>
      </x:c>
      <x:c r="H305" s="18" t="n">
        <x:f>ROUND(D305-F305,2)</x:f>
        <x:v>0</x:v>
      </x:c>
    </x:row>
    <x:row r="306">
      <x:c r="C306" t="n">
        <x:v>300</x:v>
      </x:c>
      <x:c r="D306" s="18" t="n">
        <x:f>H305</x:f>
        <x:v>0</x:v>
      </x:c>
      <x:c r="E306" s="19" t="n">
        <x:f>IF(C306&lt;='Invoer'!$D$22,ROUND(D306*'Invoer'!$D$21/1200,2),0)</x:f>
        <x:v>0</x:v>
      </x:c>
      <x:c r="F306" s="19" t="n">
        <x:f>IF(C306&lt;='Invoer'!$D$22,IF(C306='Invoer'!$D$22,D306,MIN(D306,MAX(0,IF('Invoer'!$D$23="linear",ROUND('Invoer'!$D$19/'Invoer'!$D$22,2),ROUND('Invoer'!$D$70-E306,2))))),0)</x:f>
        <x:v>0</x:v>
      </x:c>
      <x:c r="G306" s="18" t="n">
        <x:f>ROUND(E306+F306,2)</x:f>
        <x:v>0</x:v>
      </x:c>
      <x:c r="H306" s="18" t="n">
        <x:f>ROUND(D306-F306,2)</x:f>
        <x:v>0</x:v>
      </x:c>
    </x:row>
    <x:row r="307">
      <x:c r="C307" t="n">
        <x:v>301</x:v>
      </x:c>
      <x:c r="D307" s="18" t="n">
        <x:f>H306</x:f>
        <x:v>0</x:v>
      </x:c>
      <x:c r="E307" s="19" t="n">
        <x:f>IF(C307&lt;='Invoer'!$D$22,ROUND(D307*'Invoer'!$D$21/1200,2),0)</x:f>
        <x:v>0</x:v>
      </x:c>
      <x:c r="F307" s="19" t="n">
        <x:f>IF(C307&lt;='Invoer'!$D$22,IF(C307='Invoer'!$D$22,D307,MIN(D307,MAX(0,IF('Invoer'!$D$23="linear",ROUND('Invoer'!$D$19/'Invoer'!$D$22,2),ROUND('Invoer'!$D$70-E307,2))))),0)</x:f>
        <x:v>0</x:v>
      </x:c>
      <x:c r="G307" s="18" t="n">
        <x:f>ROUND(E307+F307,2)</x:f>
        <x:v>0</x:v>
      </x:c>
      <x:c r="H307" s="18" t="n">
        <x:f>ROUND(D307-F307,2)</x:f>
        <x:v>0</x:v>
      </x:c>
    </x:row>
    <x:row r="308">
      <x:c r="C308" t="n">
        <x:v>302</x:v>
      </x:c>
      <x:c r="D308" s="18" t="n">
        <x:f>H307</x:f>
        <x:v>0</x:v>
      </x:c>
      <x:c r="E308" s="19" t="n">
        <x:f>IF(C308&lt;='Invoer'!$D$22,ROUND(D308*'Invoer'!$D$21/1200,2),0)</x:f>
        <x:v>0</x:v>
      </x:c>
      <x:c r="F308" s="19" t="n">
        <x:f>IF(C308&lt;='Invoer'!$D$22,IF(C308='Invoer'!$D$22,D308,MIN(D308,MAX(0,IF('Invoer'!$D$23="linear",ROUND('Invoer'!$D$19/'Invoer'!$D$22,2),ROUND('Invoer'!$D$70-E308,2))))),0)</x:f>
        <x:v>0</x:v>
      </x:c>
      <x:c r="G308" s="18" t="n">
        <x:f>ROUND(E308+F308,2)</x:f>
        <x:v>0</x:v>
      </x:c>
      <x:c r="H308" s="18" t="n">
        <x:f>ROUND(D308-F308,2)</x:f>
        <x:v>0</x:v>
      </x:c>
    </x:row>
    <x:row r="309">
      <x:c r="C309" t="n">
        <x:v>303</x:v>
      </x:c>
      <x:c r="D309" s="18" t="n">
        <x:f>H308</x:f>
        <x:v>0</x:v>
      </x:c>
      <x:c r="E309" s="19" t="n">
        <x:f>IF(C309&lt;='Invoer'!$D$22,ROUND(D309*'Invoer'!$D$21/1200,2),0)</x:f>
        <x:v>0</x:v>
      </x:c>
      <x:c r="F309" s="19" t="n">
        <x:f>IF(C309&lt;='Invoer'!$D$22,IF(C309='Invoer'!$D$22,D309,MIN(D309,MAX(0,IF('Invoer'!$D$23="linear",ROUND('Invoer'!$D$19/'Invoer'!$D$22,2),ROUND('Invoer'!$D$70-E309,2))))),0)</x:f>
        <x:v>0</x:v>
      </x:c>
      <x:c r="G309" s="18" t="n">
        <x:f>ROUND(E309+F309,2)</x:f>
        <x:v>0</x:v>
      </x:c>
      <x:c r="H309" s="18" t="n">
        <x:f>ROUND(D309-F309,2)</x:f>
        <x:v>0</x:v>
      </x:c>
    </x:row>
    <x:row r="310">
      <x:c r="C310" t="n">
        <x:v>304</x:v>
      </x:c>
      <x:c r="D310" s="18" t="n">
        <x:f>H309</x:f>
        <x:v>0</x:v>
      </x:c>
      <x:c r="E310" s="19" t="n">
        <x:f>IF(C310&lt;='Invoer'!$D$22,ROUND(D310*'Invoer'!$D$21/1200,2),0)</x:f>
        <x:v>0</x:v>
      </x:c>
      <x:c r="F310" s="19" t="n">
        <x:f>IF(C310&lt;='Invoer'!$D$22,IF(C310='Invoer'!$D$22,D310,MIN(D310,MAX(0,IF('Invoer'!$D$23="linear",ROUND('Invoer'!$D$19/'Invoer'!$D$22,2),ROUND('Invoer'!$D$70-E310,2))))),0)</x:f>
        <x:v>0</x:v>
      </x:c>
      <x:c r="G310" s="18" t="n">
        <x:f>ROUND(E310+F310,2)</x:f>
        <x:v>0</x:v>
      </x:c>
      <x:c r="H310" s="18" t="n">
        <x:f>ROUND(D310-F310,2)</x:f>
        <x:v>0</x:v>
      </x:c>
    </x:row>
    <x:row r="311">
      <x:c r="C311" t="n">
        <x:v>305</x:v>
      </x:c>
      <x:c r="D311" s="18" t="n">
        <x:f>H310</x:f>
        <x:v>0</x:v>
      </x:c>
      <x:c r="E311" s="19" t="n">
        <x:f>IF(C311&lt;='Invoer'!$D$22,ROUND(D311*'Invoer'!$D$21/1200,2),0)</x:f>
        <x:v>0</x:v>
      </x:c>
      <x:c r="F311" s="19" t="n">
        <x:f>IF(C311&lt;='Invoer'!$D$22,IF(C311='Invoer'!$D$22,D311,MIN(D311,MAX(0,IF('Invoer'!$D$23="linear",ROUND('Invoer'!$D$19/'Invoer'!$D$22,2),ROUND('Invoer'!$D$70-E311,2))))),0)</x:f>
        <x:v>0</x:v>
      </x:c>
      <x:c r="G311" s="18" t="n">
        <x:f>ROUND(E311+F311,2)</x:f>
        <x:v>0</x:v>
      </x:c>
      <x:c r="H311" s="18" t="n">
        <x:f>ROUND(D311-F311,2)</x:f>
        <x:v>0</x:v>
      </x:c>
    </x:row>
    <x:row r="312">
      <x:c r="C312" t="n">
        <x:v>306</x:v>
      </x:c>
      <x:c r="D312" s="18" t="n">
        <x:f>H311</x:f>
        <x:v>0</x:v>
      </x:c>
      <x:c r="E312" s="19" t="n">
        <x:f>IF(C312&lt;='Invoer'!$D$22,ROUND(D312*'Invoer'!$D$21/1200,2),0)</x:f>
        <x:v>0</x:v>
      </x:c>
      <x:c r="F312" s="19" t="n">
        <x:f>IF(C312&lt;='Invoer'!$D$22,IF(C312='Invoer'!$D$22,D312,MIN(D312,MAX(0,IF('Invoer'!$D$23="linear",ROUND('Invoer'!$D$19/'Invoer'!$D$22,2),ROUND('Invoer'!$D$70-E312,2))))),0)</x:f>
        <x:v>0</x:v>
      </x:c>
      <x:c r="G312" s="18" t="n">
        <x:f>ROUND(E312+F312,2)</x:f>
        <x:v>0</x:v>
      </x:c>
      <x:c r="H312" s="18" t="n">
        <x:f>ROUND(D312-F312,2)</x:f>
        <x:v>0</x:v>
      </x:c>
    </x:row>
    <x:row r="313">
      <x:c r="C313" t="n">
        <x:v>307</x:v>
      </x:c>
      <x:c r="D313" s="18" t="n">
        <x:f>H312</x:f>
        <x:v>0</x:v>
      </x:c>
      <x:c r="E313" s="19" t="n">
        <x:f>IF(C313&lt;='Invoer'!$D$22,ROUND(D313*'Invoer'!$D$21/1200,2),0)</x:f>
        <x:v>0</x:v>
      </x:c>
      <x:c r="F313" s="19" t="n">
        <x:f>IF(C313&lt;='Invoer'!$D$22,IF(C313='Invoer'!$D$22,D313,MIN(D313,MAX(0,IF('Invoer'!$D$23="linear",ROUND('Invoer'!$D$19/'Invoer'!$D$22,2),ROUND('Invoer'!$D$70-E313,2))))),0)</x:f>
        <x:v>0</x:v>
      </x:c>
      <x:c r="G313" s="18" t="n">
        <x:f>ROUND(E313+F313,2)</x:f>
        <x:v>0</x:v>
      </x:c>
      <x:c r="H313" s="18" t="n">
        <x:f>ROUND(D313-F313,2)</x:f>
        <x:v>0</x:v>
      </x:c>
    </x:row>
    <x:row r="314">
      <x:c r="C314" t="n">
        <x:v>308</x:v>
      </x:c>
      <x:c r="D314" s="18" t="n">
        <x:f>H313</x:f>
        <x:v>0</x:v>
      </x:c>
      <x:c r="E314" s="19" t="n">
        <x:f>IF(C314&lt;='Invoer'!$D$22,ROUND(D314*'Invoer'!$D$21/1200,2),0)</x:f>
        <x:v>0</x:v>
      </x:c>
      <x:c r="F314" s="19" t="n">
        <x:f>IF(C314&lt;='Invoer'!$D$22,IF(C314='Invoer'!$D$22,D314,MIN(D314,MAX(0,IF('Invoer'!$D$23="linear",ROUND('Invoer'!$D$19/'Invoer'!$D$22,2),ROUND('Invoer'!$D$70-E314,2))))),0)</x:f>
        <x:v>0</x:v>
      </x:c>
      <x:c r="G314" s="18" t="n">
        <x:f>ROUND(E314+F314,2)</x:f>
        <x:v>0</x:v>
      </x:c>
      <x:c r="H314" s="18" t="n">
        <x:f>ROUND(D314-F314,2)</x:f>
        <x:v>0</x:v>
      </x:c>
    </x:row>
    <x:row r="315">
      <x:c r="C315" t="n">
        <x:v>309</x:v>
      </x:c>
      <x:c r="D315" s="18" t="n">
        <x:f>H314</x:f>
        <x:v>0</x:v>
      </x:c>
      <x:c r="E315" s="19" t="n">
        <x:f>IF(C315&lt;='Invoer'!$D$22,ROUND(D315*'Invoer'!$D$21/1200,2),0)</x:f>
        <x:v>0</x:v>
      </x:c>
      <x:c r="F315" s="19" t="n">
        <x:f>IF(C315&lt;='Invoer'!$D$22,IF(C315='Invoer'!$D$22,D315,MIN(D315,MAX(0,IF('Invoer'!$D$23="linear",ROUND('Invoer'!$D$19/'Invoer'!$D$22,2),ROUND('Invoer'!$D$70-E315,2))))),0)</x:f>
        <x:v>0</x:v>
      </x:c>
      <x:c r="G315" s="18" t="n">
        <x:f>ROUND(E315+F315,2)</x:f>
        <x:v>0</x:v>
      </x:c>
      <x:c r="H315" s="18" t="n">
        <x:f>ROUND(D315-F315,2)</x:f>
        <x:v>0</x:v>
      </x:c>
    </x:row>
    <x:row r="316">
      <x:c r="C316" t="n">
        <x:v>310</x:v>
      </x:c>
      <x:c r="D316" s="18" t="n">
        <x:f>H315</x:f>
        <x:v>0</x:v>
      </x:c>
      <x:c r="E316" s="19" t="n">
        <x:f>IF(C316&lt;='Invoer'!$D$22,ROUND(D316*'Invoer'!$D$21/1200,2),0)</x:f>
        <x:v>0</x:v>
      </x:c>
      <x:c r="F316" s="19" t="n">
        <x:f>IF(C316&lt;='Invoer'!$D$22,IF(C316='Invoer'!$D$22,D316,MIN(D316,MAX(0,IF('Invoer'!$D$23="linear",ROUND('Invoer'!$D$19/'Invoer'!$D$22,2),ROUND('Invoer'!$D$70-E316,2))))),0)</x:f>
        <x:v>0</x:v>
      </x:c>
      <x:c r="G316" s="18" t="n">
        <x:f>ROUND(E316+F316,2)</x:f>
        <x:v>0</x:v>
      </x:c>
      <x:c r="H316" s="18" t="n">
        <x:f>ROUND(D316-F316,2)</x:f>
        <x:v>0</x:v>
      </x:c>
    </x:row>
    <x:row r="317">
      <x:c r="C317" t="n">
        <x:v>311</x:v>
      </x:c>
      <x:c r="D317" s="18" t="n">
        <x:f>H316</x:f>
        <x:v>0</x:v>
      </x:c>
      <x:c r="E317" s="19" t="n">
        <x:f>IF(C317&lt;='Invoer'!$D$22,ROUND(D317*'Invoer'!$D$21/1200,2),0)</x:f>
        <x:v>0</x:v>
      </x:c>
      <x:c r="F317" s="19" t="n">
        <x:f>IF(C317&lt;='Invoer'!$D$22,IF(C317='Invoer'!$D$22,D317,MIN(D317,MAX(0,IF('Invoer'!$D$23="linear",ROUND('Invoer'!$D$19/'Invoer'!$D$22,2),ROUND('Invoer'!$D$70-E317,2))))),0)</x:f>
        <x:v>0</x:v>
      </x:c>
      <x:c r="G317" s="18" t="n">
        <x:f>ROUND(E317+F317,2)</x:f>
        <x:v>0</x:v>
      </x:c>
      <x:c r="H317" s="18" t="n">
        <x:f>ROUND(D317-F317,2)</x:f>
        <x:v>0</x:v>
      </x:c>
    </x:row>
    <x:row r="318">
      <x:c r="C318" t="n">
        <x:v>312</x:v>
      </x:c>
      <x:c r="D318" s="18" t="n">
        <x:f>H317</x:f>
        <x:v>0</x:v>
      </x:c>
      <x:c r="E318" s="19" t="n">
        <x:f>IF(C318&lt;='Invoer'!$D$22,ROUND(D318*'Invoer'!$D$21/1200,2),0)</x:f>
        <x:v>0</x:v>
      </x:c>
      <x:c r="F318" s="19" t="n">
        <x:f>IF(C318&lt;='Invoer'!$D$22,IF(C318='Invoer'!$D$22,D318,MIN(D318,MAX(0,IF('Invoer'!$D$23="linear",ROUND('Invoer'!$D$19/'Invoer'!$D$22,2),ROUND('Invoer'!$D$70-E318,2))))),0)</x:f>
        <x:v>0</x:v>
      </x:c>
      <x:c r="G318" s="18" t="n">
        <x:f>ROUND(E318+F318,2)</x:f>
        <x:v>0</x:v>
      </x:c>
      <x:c r="H318" s="18" t="n">
        <x:f>ROUND(D318-F318,2)</x:f>
        <x:v>0</x:v>
      </x:c>
    </x:row>
    <x:row r="319">
      <x:c r="C319" t="n">
        <x:v>313</x:v>
      </x:c>
      <x:c r="D319" s="18" t="n">
        <x:f>H318</x:f>
        <x:v>0</x:v>
      </x:c>
      <x:c r="E319" s="19" t="n">
        <x:f>IF(C319&lt;='Invoer'!$D$22,ROUND(D319*'Invoer'!$D$21/1200,2),0)</x:f>
        <x:v>0</x:v>
      </x:c>
      <x:c r="F319" s="19" t="n">
        <x:f>IF(C319&lt;='Invoer'!$D$22,IF(C319='Invoer'!$D$22,D319,MIN(D319,MAX(0,IF('Invoer'!$D$23="linear",ROUND('Invoer'!$D$19/'Invoer'!$D$22,2),ROUND('Invoer'!$D$70-E319,2))))),0)</x:f>
        <x:v>0</x:v>
      </x:c>
      <x:c r="G319" s="18" t="n">
        <x:f>ROUND(E319+F319,2)</x:f>
        <x:v>0</x:v>
      </x:c>
      <x:c r="H319" s="18" t="n">
        <x:f>ROUND(D319-F319,2)</x:f>
        <x:v>0</x:v>
      </x:c>
    </x:row>
    <x:row r="320">
      <x:c r="C320" t="n">
        <x:v>314</x:v>
      </x:c>
      <x:c r="D320" s="18" t="n">
        <x:f>H319</x:f>
        <x:v>0</x:v>
      </x:c>
      <x:c r="E320" s="19" t="n">
        <x:f>IF(C320&lt;='Invoer'!$D$22,ROUND(D320*'Invoer'!$D$21/1200,2),0)</x:f>
        <x:v>0</x:v>
      </x:c>
      <x:c r="F320" s="19" t="n">
        <x:f>IF(C320&lt;='Invoer'!$D$22,IF(C320='Invoer'!$D$22,D320,MIN(D320,MAX(0,IF('Invoer'!$D$23="linear",ROUND('Invoer'!$D$19/'Invoer'!$D$22,2),ROUND('Invoer'!$D$70-E320,2))))),0)</x:f>
        <x:v>0</x:v>
      </x:c>
      <x:c r="G320" s="18" t="n">
        <x:f>ROUND(E320+F320,2)</x:f>
        <x:v>0</x:v>
      </x:c>
      <x:c r="H320" s="18" t="n">
        <x:f>ROUND(D320-F320,2)</x:f>
        <x:v>0</x:v>
      </x:c>
    </x:row>
    <x:row r="321">
      <x:c r="C321" t="n">
        <x:v>315</x:v>
      </x:c>
      <x:c r="D321" s="18" t="n">
        <x:f>H320</x:f>
        <x:v>0</x:v>
      </x:c>
      <x:c r="E321" s="19" t="n">
        <x:f>IF(C321&lt;='Invoer'!$D$22,ROUND(D321*'Invoer'!$D$21/1200,2),0)</x:f>
        <x:v>0</x:v>
      </x:c>
      <x:c r="F321" s="19" t="n">
        <x:f>IF(C321&lt;='Invoer'!$D$22,IF(C321='Invoer'!$D$22,D321,MIN(D321,MAX(0,IF('Invoer'!$D$23="linear",ROUND('Invoer'!$D$19/'Invoer'!$D$22,2),ROUND('Invoer'!$D$70-E321,2))))),0)</x:f>
        <x:v>0</x:v>
      </x:c>
      <x:c r="G321" s="18" t="n">
        <x:f>ROUND(E321+F321,2)</x:f>
        <x:v>0</x:v>
      </x:c>
      <x:c r="H321" s="18" t="n">
        <x:f>ROUND(D321-F321,2)</x:f>
        <x:v>0</x:v>
      </x:c>
    </x:row>
    <x:row r="322">
      <x:c r="C322" t="n">
        <x:v>316</x:v>
      </x:c>
      <x:c r="D322" s="18" t="n">
        <x:f>H321</x:f>
        <x:v>0</x:v>
      </x:c>
      <x:c r="E322" s="19" t="n">
        <x:f>IF(C322&lt;='Invoer'!$D$22,ROUND(D322*'Invoer'!$D$21/1200,2),0)</x:f>
        <x:v>0</x:v>
      </x:c>
      <x:c r="F322" s="19" t="n">
        <x:f>IF(C322&lt;='Invoer'!$D$22,IF(C322='Invoer'!$D$22,D322,MIN(D322,MAX(0,IF('Invoer'!$D$23="linear",ROUND('Invoer'!$D$19/'Invoer'!$D$22,2),ROUND('Invoer'!$D$70-E322,2))))),0)</x:f>
        <x:v>0</x:v>
      </x:c>
      <x:c r="G322" s="18" t="n">
        <x:f>ROUND(E322+F322,2)</x:f>
        <x:v>0</x:v>
      </x:c>
      <x:c r="H322" s="18" t="n">
        <x:f>ROUND(D322-F322,2)</x:f>
        <x:v>0</x:v>
      </x:c>
    </x:row>
    <x:row r="323">
      <x:c r="C323" t="n">
        <x:v>317</x:v>
      </x:c>
      <x:c r="D323" s="18" t="n">
        <x:f>H322</x:f>
        <x:v>0</x:v>
      </x:c>
      <x:c r="E323" s="19" t="n">
        <x:f>IF(C323&lt;='Invoer'!$D$22,ROUND(D323*'Invoer'!$D$21/1200,2),0)</x:f>
        <x:v>0</x:v>
      </x:c>
      <x:c r="F323" s="19" t="n">
        <x:f>IF(C323&lt;='Invoer'!$D$22,IF(C323='Invoer'!$D$22,D323,MIN(D323,MAX(0,IF('Invoer'!$D$23="linear",ROUND('Invoer'!$D$19/'Invoer'!$D$22,2),ROUND('Invoer'!$D$70-E323,2))))),0)</x:f>
        <x:v>0</x:v>
      </x:c>
      <x:c r="G323" s="18" t="n">
        <x:f>ROUND(E323+F323,2)</x:f>
        <x:v>0</x:v>
      </x:c>
      <x:c r="H323" s="18" t="n">
        <x:f>ROUND(D323-F323,2)</x:f>
        <x:v>0</x:v>
      </x:c>
    </x:row>
    <x:row r="324">
      <x:c r="C324" t="n">
        <x:v>318</x:v>
      </x:c>
      <x:c r="D324" s="18" t="n">
        <x:f>H323</x:f>
        <x:v>0</x:v>
      </x:c>
      <x:c r="E324" s="19" t="n">
        <x:f>IF(C324&lt;='Invoer'!$D$22,ROUND(D324*'Invoer'!$D$21/1200,2),0)</x:f>
        <x:v>0</x:v>
      </x:c>
      <x:c r="F324" s="19" t="n">
        <x:f>IF(C324&lt;='Invoer'!$D$22,IF(C324='Invoer'!$D$22,D324,MIN(D324,MAX(0,IF('Invoer'!$D$23="linear",ROUND('Invoer'!$D$19/'Invoer'!$D$22,2),ROUND('Invoer'!$D$70-E324,2))))),0)</x:f>
        <x:v>0</x:v>
      </x:c>
      <x:c r="G324" s="18" t="n">
        <x:f>ROUND(E324+F324,2)</x:f>
        <x:v>0</x:v>
      </x:c>
      <x:c r="H324" s="18" t="n">
        <x:f>ROUND(D324-F324,2)</x:f>
        <x:v>0</x:v>
      </x:c>
    </x:row>
    <x:row r="325">
      <x:c r="C325" t="n">
        <x:v>319</x:v>
      </x:c>
      <x:c r="D325" s="18" t="n">
        <x:f>H324</x:f>
        <x:v>0</x:v>
      </x:c>
      <x:c r="E325" s="19" t="n">
        <x:f>IF(C325&lt;='Invoer'!$D$22,ROUND(D325*'Invoer'!$D$21/1200,2),0)</x:f>
        <x:v>0</x:v>
      </x:c>
      <x:c r="F325" s="19" t="n">
        <x:f>IF(C325&lt;='Invoer'!$D$22,IF(C325='Invoer'!$D$22,D325,MIN(D325,MAX(0,IF('Invoer'!$D$23="linear",ROUND('Invoer'!$D$19/'Invoer'!$D$22,2),ROUND('Invoer'!$D$70-E325,2))))),0)</x:f>
        <x:v>0</x:v>
      </x:c>
      <x:c r="G325" s="18" t="n">
        <x:f>ROUND(E325+F325,2)</x:f>
        <x:v>0</x:v>
      </x:c>
      <x:c r="H325" s="18" t="n">
        <x:f>ROUND(D325-F325,2)</x:f>
        <x:v>0</x:v>
      </x:c>
    </x:row>
    <x:row r="326">
      <x:c r="C326" t="n">
        <x:v>320</x:v>
      </x:c>
      <x:c r="D326" s="18" t="n">
        <x:f>H325</x:f>
        <x:v>0</x:v>
      </x:c>
      <x:c r="E326" s="19" t="n">
        <x:f>IF(C326&lt;='Invoer'!$D$22,ROUND(D326*'Invoer'!$D$21/1200,2),0)</x:f>
        <x:v>0</x:v>
      </x:c>
      <x:c r="F326" s="19" t="n">
        <x:f>IF(C326&lt;='Invoer'!$D$22,IF(C326='Invoer'!$D$22,D326,MIN(D326,MAX(0,IF('Invoer'!$D$23="linear",ROUND('Invoer'!$D$19/'Invoer'!$D$22,2),ROUND('Invoer'!$D$70-E326,2))))),0)</x:f>
        <x:v>0</x:v>
      </x:c>
      <x:c r="G326" s="18" t="n">
        <x:f>ROUND(E326+F326,2)</x:f>
        <x:v>0</x:v>
      </x:c>
      <x:c r="H326" s="18" t="n">
        <x:f>ROUND(D326-F326,2)</x:f>
        <x:v>0</x:v>
      </x:c>
    </x:row>
    <x:row r="327">
      <x:c r="C327" t="n">
        <x:v>321</x:v>
      </x:c>
      <x:c r="D327" s="18" t="n">
        <x:f>H326</x:f>
        <x:v>0</x:v>
      </x:c>
      <x:c r="E327" s="19" t="n">
        <x:f>IF(C327&lt;='Invoer'!$D$22,ROUND(D327*'Invoer'!$D$21/1200,2),0)</x:f>
        <x:v>0</x:v>
      </x:c>
      <x:c r="F327" s="19" t="n">
        <x:f>IF(C327&lt;='Invoer'!$D$22,IF(C327='Invoer'!$D$22,D327,MIN(D327,MAX(0,IF('Invoer'!$D$23="linear",ROUND('Invoer'!$D$19/'Invoer'!$D$22,2),ROUND('Invoer'!$D$70-E327,2))))),0)</x:f>
        <x:v>0</x:v>
      </x:c>
      <x:c r="G327" s="18" t="n">
        <x:f>ROUND(E327+F327,2)</x:f>
        <x:v>0</x:v>
      </x:c>
      <x:c r="H327" s="18" t="n">
        <x:f>ROUND(D327-F327,2)</x:f>
        <x:v>0</x:v>
      </x:c>
    </x:row>
    <x:row r="328">
      <x:c r="C328" t="n">
        <x:v>322</x:v>
      </x:c>
      <x:c r="D328" s="18" t="n">
        <x:f>H327</x:f>
        <x:v>0</x:v>
      </x:c>
      <x:c r="E328" s="19" t="n">
        <x:f>IF(C328&lt;='Invoer'!$D$22,ROUND(D328*'Invoer'!$D$21/1200,2),0)</x:f>
        <x:v>0</x:v>
      </x:c>
      <x:c r="F328" s="19" t="n">
        <x:f>IF(C328&lt;='Invoer'!$D$22,IF(C328='Invoer'!$D$22,D328,MIN(D328,MAX(0,IF('Invoer'!$D$23="linear",ROUND('Invoer'!$D$19/'Invoer'!$D$22,2),ROUND('Invoer'!$D$70-E328,2))))),0)</x:f>
        <x:v>0</x:v>
      </x:c>
      <x:c r="G328" s="18" t="n">
        <x:f>ROUND(E328+F328,2)</x:f>
        <x:v>0</x:v>
      </x:c>
      <x:c r="H328" s="18" t="n">
        <x:f>ROUND(D328-F328,2)</x:f>
        <x:v>0</x:v>
      </x:c>
    </x:row>
    <x:row r="329">
      <x:c r="C329" t="n">
        <x:v>323</x:v>
      </x:c>
      <x:c r="D329" s="18" t="n">
        <x:f>H328</x:f>
        <x:v>0</x:v>
      </x:c>
      <x:c r="E329" s="19" t="n">
        <x:f>IF(C329&lt;='Invoer'!$D$22,ROUND(D329*'Invoer'!$D$21/1200,2),0)</x:f>
        <x:v>0</x:v>
      </x:c>
      <x:c r="F329" s="19" t="n">
        <x:f>IF(C329&lt;='Invoer'!$D$22,IF(C329='Invoer'!$D$22,D329,MIN(D329,MAX(0,IF('Invoer'!$D$23="linear",ROUND('Invoer'!$D$19/'Invoer'!$D$22,2),ROUND('Invoer'!$D$70-E329,2))))),0)</x:f>
        <x:v>0</x:v>
      </x:c>
      <x:c r="G329" s="18" t="n">
        <x:f>ROUND(E329+F329,2)</x:f>
        <x:v>0</x:v>
      </x:c>
      <x:c r="H329" s="18" t="n">
        <x:f>ROUND(D329-F329,2)</x:f>
        <x:v>0</x:v>
      </x:c>
    </x:row>
    <x:row r="330">
      <x:c r="C330" t="n">
        <x:v>324</x:v>
      </x:c>
      <x:c r="D330" s="18" t="n">
        <x:f>H329</x:f>
        <x:v>0</x:v>
      </x:c>
      <x:c r="E330" s="19" t="n">
        <x:f>IF(C330&lt;='Invoer'!$D$22,ROUND(D330*'Invoer'!$D$21/1200,2),0)</x:f>
        <x:v>0</x:v>
      </x:c>
      <x:c r="F330" s="19" t="n">
        <x:f>IF(C330&lt;='Invoer'!$D$22,IF(C330='Invoer'!$D$22,D330,MIN(D330,MAX(0,IF('Invoer'!$D$23="linear",ROUND('Invoer'!$D$19/'Invoer'!$D$22,2),ROUND('Invoer'!$D$70-E330,2))))),0)</x:f>
        <x:v>0</x:v>
      </x:c>
      <x:c r="G330" s="18" t="n">
        <x:f>ROUND(E330+F330,2)</x:f>
        <x:v>0</x:v>
      </x:c>
      <x:c r="H330" s="18" t="n">
        <x:f>ROUND(D330-F330,2)</x:f>
        <x:v>0</x:v>
      </x:c>
    </x:row>
    <x:row r="331">
      <x:c r="C331" t="n">
        <x:v>325</x:v>
      </x:c>
      <x:c r="D331" s="18" t="n">
        <x:f>H330</x:f>
        <x:v>0</x:v>
      </x:c>
      <x:c r="E331" s="19" t="n">
        <x:f>IF(C331&lt;='Invoer'!$D$22,ROUND(D331*'Invoer'!$D$21/1200,2),0)</x:f>
        <x:v>0</x:v>
      </x:c>
      <x:c r="F331" s="19" t="n">
        <x:f>IF(C331&lt;='Invoer'!$D$22,IF(C331='Invoer'!$D$22,D331,MIN(D331,MAX(0,IF('Invoer'!$D$23="linear",ROUND('Invoer'!$D$19/'Invoer'!$D$22,2),ROUND('Invoer'!$D$70-E331,2))))),0)</x:f>
        <x:v>0</x:v>
      </x:c>
      <x:c r="G331" s="18" t="n">
        <x:f>ROUND(E331+F331,2)</x:f>
        <x:v>0</x:v>
      </x:c>
      <x:c r="H331" s="18" t="n">
        <x:f>ROUND(D331-F331,2)</x:f>
        <x:v>0</x:v>
      </x:c>
    </x:row>
    <x:row r="332">
      <x:c r="C332" t="n">
        <x:v>326</x:v>
      </x:c>
      <x:c r="D332" s="18" t="n">
        <x:f>H331</x:f>
        <x:v>0</x:v>
      </x:c>
      <x:c r="E332" s="19" t="n">
        <x:f>IF(C332&lt;='Invoer'!$D$22,ROUND(D332*'Invoer'!$D$21/1200,2),0)</x:f>
        <x:v>0</x:v>
      </x:c>
      <x:c r="F332" s="19" t="n">
        <x:f>IF(C332&lt;='Invoer'!$D$22,IF(C332='Invoer'!$D$22,D332,MIN(D332,MAX(0,IF('Invoer'!$D$23="linear",ROUND('Invoer'!$D$19/'Invoer'!$D$22,2),ROUND('Invoer'!$D$70-E332,2))))),0)</x:f>
        <x:v>0</x:v>
      </x:c>
      <x:c r="G332" s="18" t="n">
        <x:f>ROUND(E332+F332,2)</x:f>
        <x:v>0</x:v>
      </x:c>
      <x:c r="H332" s="18" t="n">
        <x:f>ROUND(D332-F332,2)</x:f>
        <x:v>0</x:v>
      </x:c>
    </x:row>
    <x:row r="333">
      <x:c r="C333" t="n">
        <x:v>327</x:v>
      </x:c>
      <x:c r="D333" s="18" t="n">
        <x:f>H332</x:f>
        <x:v>0</x:v>
      </x:c>
      <x:c r="E333" s="19" t="n">
        <x:f>IF(C333&lt;='Invoer'!$D$22,ROUND(D333*'Invoer'!$D$21/1200,2),0)</x:f>
        <x:v>0</x:v>
      </x:c>
      <x:c r="F333" s="19" t="n">
        <x:f>IF(C333&lt;='Invoer'!$D$22,IF(C333='Invoer'!$D$22,D333,MIN(D333,MAX(0,IF('Invoer'!$D$23="linear",ROUND('Invoer'!$D$19/'Invoer'!$D$22,2),ROUND('Invoer'!$D$70-E333,2))))),0)</x:f>
        <x:v>0</x:v>
      </x:c>
      <x:c r="G333" s="18" t="n">
        <x:f>ROUND(E333+F333,2)</x:f>
        <x:v>0</x:v>
      </x:c>
      <x:c r="H333" s="18" t="n">
        <x:f>ROUND(D333-F333,2)</x:f>
        <x:v>0</x:v>
      </x:c>
    </x:row>
    <x:row r="334">
      <x:c r="C334" t="n">
        <x:v>328</x:v>
      </x:c>
      <x:c r="D334" s="18" t="n">
        <x:f>H333</x:f>
        <x:v>0</x:v>
      </x:c>
      <x:c r="E334" s="19" t="n">
        <x:f>IF(C334&lt;='Invoer'!$D$22,ROUND(D334*'Invoer'!$D$21/1200,2),0)</x:f>
        <x:v>0</x:v>
      </x:c>
      <x:c r="F334" s="19" t="n">
        <x:f>IF(C334&lt;='Invoer'!$D$22,IF(C334='Invoer'!$D$22,D334,MIN(D334,MAX(0,IF('Invoer'!$D$23="linear",ROUND('Invoer'!$D$19/'Invoer'!$D$22,2),ROUND('Invoer'!$D$70-E334,2))))),0)</x:f>
        <x:v>0</x:v>
      </x:c>
      <x:c r="G334" s="18" t="n">
        <x:f>ROUND(E334+F334,2)</x:f>
        <x:v>0</x:v>
      </x:c>
      <x:c r="H334" s="18" t="n">
        <x:f>ROUND(D334-F334,2)</x:f>
        <x:v>0</x:v>
      </x:c>
    </x:row>
    <x:row r="335">
      <x:c r="C335" t="n">
        <x:v>329</x:v>
      </x:c>
      <x:c r="D335" s="18" t="n">
        <x:f>H334</x:f>
        <x:v>0</x:v>
      </x:c>
      <x:c r="E335" s="19" t="n">
        <x:f>IF(C335&lt;='Invoer'!$D$22,ROUND(D335*'Invoer'!$D$21/1200,2),0)</x:f>
        <x:v>0</x:v>
      </x:c>
      <x:c r="F335" s="19" t="n">
        <x:f>IF(C335&lt;='Invoer'!$D$22,IF(C335='Invoer'!$D$22,D335,MIN(D335,MAX(0,IF('Invoer'!$D$23="linear",ROUND('Invoer'!$D$19/'Invoer'!$D$22,2),ROUND('Invoer'!$D$70-E335,2))))),0)</x:f>
        <x:v>0</x:v>
      </x:c>
      <x:c r="G335" s="18" t="n">
        <x:f>ROUND(E335+F335,2)</x:f>
        <x:v>0</x:v>
      </x:c>
      <x:c r="H335" s="18" t="n">
        <x:f>ROUND(D335-F335,2)</x:f>
        <x:v>0</x:v>
      </x:c>
    </x:row>
    <x:row r="336">
      <x:c r="C336" t="n">
        <x:v>330</x:v>
      </x:c>
      <x:c r="D336" s="18" t="n">
        <x:f>H335</x:f>
        <x:v>0</x:v>
      </x:c>
      <x:c r="E336" s="19" t="n">
        <x:f>IF(C336&lt;='Invoer'!$D$22,ROUND(D336*'Invoer'!$D$21/1200,2),0)</x:f>
        <x:v>0</x:v>
      </x:c>
      <x:c r="F336" s="19" t="n">
        <x:f>IF(C336&lt;='Invoer'!$D$22,IF(C336='Invoer'!$D$22,D336,MIN(D336,MAX(0,IF('Invoer'!$D$23="linear",ROUND('Invoer'!$D$19/'Invoer'!$D$22,2),ROUND('Invoer'!$D$70-E336,2))))),0)</x:f>
        <x:v>0</x:v>
      </x:c>
      <x:c r="G336" s="18" t="n">
        <x:f>ROUND(E336+F336,2)</x:f>
        <x:v>0</x:v>
      </x:c>
      <x:c r="H336" s="18" t="n">
        <x:f>ROUND(D336-F336,2)</x:f>
        <x:v>0</x:v>
      </x:c>
    </x:row>
    <x:row r="337">
      <x:c r="C337" t="n">
        <x:v>331</x:v>
      </x:c>
      <x:c r="D337" s="18" t="n">
        <x:f>H336</x:f>
        <x:v>0</x:v>
      </x:c>
      <x:c r="E337" s="19" t="n">
        <x:f>IF(C337&lt;='Invoer'!$D$22,ROUND(D337*'Invoer'!$D$21/1200,2),0)</x:f>
        <x:v>0</x:v>
      </x:c>
      <x:c r="F337" s="19" t="n">
        <x:f>IF(C337&lt;='Invoer'!$D$22,IF(C337='Invoer'!$D$22,D337,MIN(D337,MAX(0,IF('Invoer'!$D$23="linear",ROUND('Invoer'!$D$19/'Invoer'!$D$22,2),ROUND('Invoer'!$D$70-E337,2))))),0)</x:f>
        <x:v>0</x:v>
      </x:c>
      <x:c r="G337" s="18" t="n">
        <x:f>ROUND(E337+F337,2)</x:f>
        <x:v>0</x:v>
      </x:c>
      <x:c r="H337" s="18" t="n">
        <x:f>ROUND(D337-F337,2)</x:f>
        <x:v>0</x:v>
      </x:c>
    </x:row>
    <x:row r="338">
      <x:c r="C338" t="n">
        <x:v>332</x:v>
      </x:c>
      <x:c r="D338" s="18" t="n">
        <x:f>H337</x:f>
        <x:v>0</x:v>
      </x:c>
      <x:c r="E338" s="19" t="n">
        <x:f>IF(C338&lt;='Invoer'!$D$22,ROUND(D338*'Invoer'!$D$21/1200,2),0)</x:f>
        <x:v>0</x:v>
      </x:c>
      <x:c r="F338" s="19" t="n">
        <x:f>IF(C338&lt;='Invoer'!$D$22,IF(C338='Invoer'!$D$22,D338,MIN(D338,MAX(0,IF('Invoer'!$D$23="linear",ROUND('Invoer'!$D$19/'Invoer'!$D$22,2),ROUND('Invoer'!$D$70-E338,2))))),0)</x:f>
        <x:v>0</x:v>
      </x:c>
      <x:c r="G338" s="18" t="n">
        <x:f>ROUND(E338+F338,2)</x:f>
        <x:v>0</x:v>
      </x:c>
      <x:c r="H338" s="18" t="n">
        <x:f>ROUND(D338-F338,2)</x:f>
        <x:v>0</x:v>
      </x:c>
    </x:row>
    <x:row r="339">
      <x:c r="C339" t="n">
        <x:v>333</x:v>
      </x:c>
      <x:c r="D339" s="18" t="n">
        <x:f>H338</x:f>
        <x:v>0</x:v>
      </x:c>
      <x:c r="E339" s="19" t="n">
        <x:f>IF(C339&lt;='Invoer'!$D$22,ROUND(D339*'Invoer'!$D$21/1200,2),0)</x:f>
        <x:v>0</x:v>
      </x:c>
      <x:c r="F339" s="19" t="n">
        <x:f>IF(C339&lt;='Invoer'!$D$22,IF(C339='Invoer'!$D$22,D339,MIN(D339,MAX(0,IF('Invoer'!$D$23="linear",ROUND('Invoer'!$D$19/'Invoer'!$D$22,2),ROUND('Invoer'!$D$70-E339,2))))),0)</x:f>
        <x:v>0</x:v>
      </x:c>
      <x:c r="G339" s="18" t="n">
        <x:f>ROUND(E339+F339,2)</x:f>
        <x:v>0</x:v>
      </x:c>
      <x:c r="H339" s="18" t="n">
        <x:f>ROUND(D339-F339,2)</x:f>
        <x:v>0</x:v>
      </x:c>
    </x:row>
    <x:row r="340">
      <x:c r="C340" t="n">
        <x:v>334</x:v>
      </x:c>
      <x:c r="D340" s="18" t="n">
        <x:f>H339</x:f>
        <x:v>0</x:v>
      </x:c>
      <x:c r="E340" s="19" t="n">
        <x:f>IF(C340&lt;='Invoer'!$D$22,ROUND(D340*'Invoer'!$D$21/1200,2),0)</x:f>
        <x:v>0</x:v>
      </x:c>
      <x:c r="F340" s="19" t="n">
        <x:f>IF(C340&lt;='Invoer'!$D$22,IF(C340='Invoer'!$D$22,D340,MIN(D340,MAX(0,IF('Invoer'!$D$23="linear",ROUND('Invoer'!$D$19/'Invoer'!$D$22,2),ROUND('Invoer'!$D$70-E340,2))))),0)</x:f>
        <x:v>0</x:v>
      </x:c>
      <x:c r="G340" s="18" t="n">
        <x:f>ROUND(E340+F340,2)</x:f>
        <x:v>0</x:v>
      </x:c>
      <x:c r="H340" s="18" t="n">
        <x:f>ROUND(D340-F340,2)</x:f>
        <x:v>0</x:v>
      </x:c>
    </x:row>
    <x:row r="341">
      <x:c r="C341" t="n">
        <x:v>335</x:v>
      </x:c>
      <x:c r="D341" s="18" t="n">
        <x:f>H340</x:f>
        <x:v>0</x:v>
      </x:c>
      <x:c r="E341" s="19" t="n">
        <x:f>IF(C341&lt;='Invoer'!$D$22,ROUND(D341*'Invoer'!$D$21/1200,2),0)</x:f>
        <x:v>0</x:v>
      </x:c>
      <x:c r="F341" s="19" t="n">
        <x:f>IF(C341&lt;='Invoer'!$D$22,IF(C341='Invoer'!$D$22,D341,MIN(D341,MAX(0,IF('Invoer'!$D$23="linear",ROUND('Invoer'!$D$19/'Invoer'!$D$22,2),ROUND('Invoer'!$D$70-E341,2))))),0)</x:f>
        <x:v>0</x:v>
      </x:c>
      <x:c r="G341" s="18" t="n">
        <x:f>ROUND(E341+F341,2)</x:f>
        <x:v>0</x:v>
      </x:c>
      <x:c r="H341" s="18" t="n">
        <x:f>ROUND(D341-F341,2)</x:f>
        <x:v>0</x:v>
      </x:c>
    </x:row>
    <x:row r="342">
      <x:c r="C342" t="n">
        <x:v>336</x:v>
      </x:c>
      <x:c r="D342" s="18" t="n">
        <x:f>H341</x:f>
        <x:v>0</x:v>
      </x:c>
      <x:c r="E342" s="19" t="n">
        <x:f>IF(C342&lt;='Invoer'!$D$22,ROUND(D342*'Invoer'!$D$21/1200,2),0)</x:f>
        <x:v>0</x:v>
      </x:c>
      <x:c r="F342" s="19" t="n">
        <x:f>IF(C342&lt;='Invoer'!$D$22,IF(C342='Invoer'!$D$22,D342,MIN(D342,MAX(0,IF('Invoer'!$D$23="linear",ROUND('Invoer'!$D$19/'Invoer'!$D$22,2),ROUND('Invoer'!$D$70-E342,2))))),0)</x:f>
        <x:v>0</x:v>
      </x:c>
      <x:c r="G342" s="18" t="n">
        <x:f>ROUND(E342+F342,2)</x:f>
        <x:v>0</x:v>
      </x:c>
      <x:c r="H342" s="18" t="n">
        <x:f>ROUND(D342-F342,2)</x:f>
        <x:v>0</x:v>
      </x:c>
    </x:row>
    <x:row r="343">
      <x:c r="C343" t="n">
        <x:v>337</x:v>
      </x:c>
      <x:c r="D343" s="18" t="n">
        <x:f>H342</x:f>
        <x:v>0</x:v>
      </x:c>
      <x:c r="E343" s="19" t="n">
        <x:f>IF(C343&lt;='Invoer'!$D$22,ROUND(D343*'Invoer'!$D$21/1200,2),0)</x:f>
        <x:v>0</x:v>
      </x:c>
      <x:c r="F343" s="19" t="n">
        <x:f>IF(C343&lt;='Invoer'!$D$22,IF(C343='Invoer'!$D$22,D343,MIN(D343,MAX(0,IF('Invoer'!$D$23="linear",ROUND('Invoer'!$D$19/'Invoer'!$D$22,2),ROUND('Invoer'!$D$70-E343,2))))),0)</x:f>
        <x:v>0</x:v>
      </x:c>
      <x:c r="G343" s="18" t="n">
        <x:f>ROUND(E343+F343,2)</x:f>
        <x:v>0</x:v>
      </x:c>
      <x:c r="H343" s="18" t="n">
        <x:f>ROUND(D343-F343,2)</x:f>
        <x:v>0</x:v>
      </x:c>
    </x:row>
    <x:row r="344">
      <x:c r="C344" t="n">
        <x:v>338</x:v>
      </x:c>
      <x:c r="D344" s="18" t="n">
        <x:f>H343</x:f>
        <x:v>0</x:v>
      </x:c>
      <x:c r="E344" s="19" t="n">
        <x:f>IF(C344&lt;='Invoer'!$D$22,ROUND(D344*'Invoer'!$D$21/1200,2),0)</x:f>
        <x:v>0</x:v>
      </x:c>
      <x:c r="F344" s="19" t="n">
        <x:f>IF(C344&lt;='Invoer'!$D$22,IF(C344='Invoer'!$D$22,D344,MIN(D344,MAX(0,IF('Invoer'!$D$23="linear",ROUND('Invoer'!$D$19/'Invoer'!$D$22,2),ROUND('Invoer'!$D$70-E344,2))))),0)</x:f>
        <x:v>0</x:v>
      </x:c>
      <x:c r="G344" s="18" t="n">
        <x:f>ROUND(E344+F344,2)</x:f>
        <x:v>0</x:v>
      </x:c>
      <x:c r="H344" s="18" t="n">
        <x:f>ROUND(D344-F344,2)</x:f>
        <x:v>0</x:v>
      </x:c>
    </x:row>
    <x:row r="345">
      <x:c r="C345" t="n">
        <x:v>339</x:v>
      </x:c>
      <x:c r="D345" s="18" t="n">
        <x:f>H344</x:f>
        <x:v>0</x:v>
      </x:c>
      <x:c r="E345" s="19" t="n">
        <x:f>IF(C345&lt;='Invoer'!$D$22,ROUND(D345*'Invoer'!$D$21/1200,2),0)</x:f>
        <x:v>0</x:v>
      </x:c>
      <x:c r="F345" s="19" t="n">
        <x:f>IF(C345&lt;='Invoer'!$D$22,IF(C345='Invoer'!$D$22,D345,MIN(D345,MAX(0,IF('Invoer'!$D$23="linear",ROUND('Invoer'!$D$19/'Invoer'!$D$22,2),ROUND('Invoer'!$D$70-E345,2))))),0)</x:f>
        <x:v>0</x:v>
      </x:c>
      <x:c r="G345" s="18" t="n">
        <x:f>ROUND(E345+F345,2)</x:f>
        <x:v>0</x:v>
      </x:c>
      <x:c r="H345" s="18" t="n">
        <x:f>ROUND(D345-F345,2)</x:f>
        <x:v>0</x:v>
      </x:c>
    </x:row>
    <x:row r="346">
      <x:c r="C346" t="n">
        <x:v>340</x:v>
      </x:c>
      <x:c r="D346" s="18" t="n">
        <x:f>H345</x:f>
        <x:v>0</x:v>
      </x:c>
      <x:c r="E346" s="19" t="n">
        <x:f>IF(C346&lt;='Invoer'!$D$22,ROUND(D346*'Invoer'!$D$21/1200,2),0)</x:f>
        <x:v>0</x:v>
      </x:c>
      <x:c r="F346" s="19" t="n">
        <x:f>IF(C346&lt;='Invoer'!$D$22,IF(C346='Invoer'!$D$22,D346,MIN(D346,MAX(0,IF('Invoer'!$D$23="linear",ROUND('Invoer'!$D$19/'Invoer'!$D$22,2),ROUND('Invoer'!$D$70-E346,2))))),0)</x:f>
        <x:v>0</x:v>
      </x:c>
      <x:c r="G346" s="18" t="n">
        <x:f>ROUND(E346+F346,2)</x:f>
        <x:v>0</x:v>
      </x:c>
      <x:c r="H346" s="18" t="n">
        <x:f>ROUND(D346-F346,2)</x:f>
        <x:v>0</x:v>
      </x:c>
    </x:row>
    <x:row r="347">
      <x:c r="C347" t="n">
        <x:v>341</x:v>
      </x:c>
      <x:c r="D347" s="18" t="n">
        <x:f>H346</x:f>
        <x:v>0</x:v>
      </x:c>
      <x:c r="E347" s="19" t="n">
        <x:f>IF(C347&lt;='Invoer'!$D$22,ROUND(D347*'Invoer'!$D$21/1200,2),0)</x:f>
        <x:v>0</x:v>
      </x:c>
      <x:c r="F347" s="19" t="n">
        <x:f>IF(C347&lt;='Invoer'!$D$22,IF(C347='Invoer'!$D$22,D347,MIN(D347,MAX(0,IF('Invoer'!$D$23="linear",ROUND('Invoer'!$D$19/'Invoer'!$D$22,2),ROUND('Invoer'!$D$70-E347,2))))),0)</x:f>
        <x:v>0</x:v>
      </x:c>
      <x:c r="G347" s="18" t="n">
        <x:f>ROUND(E347+F347,2)</x:f>
        <x:v>0</x:v>
      </x:c>
      <x:c r="H347" s="18" t="n">
        <x:f>ROUND(D347-F347,2)</x:f>
        <x:v>0</x:v>
      </x:c>
    </x:row>
    <x:row r="348">
      <x:c r="C348" t="n">
        <x:v>342</x:v>
      </x:c>
      <x:c r="D348" s="18" t="n">
        <x:f>H347</x:f>
        <x:v>0</x:v>
      </x:c>
      <x:c r="E348" s="19" t="n">
        <x:f>IF(C348&lt;='Invoer'!$D$22,ROUND(D348*'Invoer'!$D$21/1200,2),0)</x:f>
        <x:v>0</x:v>
      </x:c>
      <x:c r="F348" s="19" t="n">
        <x:f>IF(C348&lt;='Invoer'!$D$22,IF(C348='Invoer'!$D$22,D348,MIN(D348,MAX(0,IF('Invoer'!$D$23="linear",ROUND('Invoer'!$D$19/'Invoer'!$D$22,2),ROUND('Invoer'!$D$70-E348,2))))),0)</x:f>
        <x:v>0</x:v>
      </x:c>
      <x:c r="G348" s="18" t="n">
        <x:f>ROUND(E348+F348,2)</x:f>
        <x:v>0</x:v>
      </x:c>
      <x:c r="H348" s="18" t="n">
        <x:f>ROUND(D348-F348,2)</x:f>
        <x:v>0</x:v>
      </x:c>
    </x:row>
    <x:row r="349">
      <x:c r="C349" t="n">
        <x:v>343</x:v>
      </x:c>
      <x:c r="D349" s="18" t="n">
        <x:f>H348</x:f>
        <x:v>0</x:v>
      </x:c>
      <x:c r="E349" s="19" t="n">
        <x:f>IF(C349&lt;='Invoer'!$D$22,ROUND(D349*'Invoer'!$D$21/1200,2),0)</x:f>
        <x:v>0</x:v>
      </x:c>
      <x:c r="F349" s="19" t="n">
        <x:f>IF(C349&lt;='Invoer'!$D$22,IF(C349='Invoer'!$D$22,D349,MIN(D349,MAX(0,IF('Invoer'!$D$23="linear",ROUND('Invoer'!$D$19/'Invoer'!$D$22,2),ROUND('Invoer'!$D$70-E349,2))))),0)</x:f>
        <x:v>0</x:v>
      </x:c>
      <x:c r="G349" s="18" t="n">
        <x:f>ROUND(E349+F349,2)</x:f>
        <x:v>0</x:v>
      </x:c>
      <x:c r="H349" s="18" t="n">
        <x:f>ROUND(D349-F349,2)</x:f>
        <x:v>0</x:v>
      </x:c>
    </x:row>
    <x:row r="350">
      <x:c r="C350" t="n">
        <x:v>344</x:v>
      </x:c>
      <x:c r="D350" s="18" t="n">
        <x:f>H349</x:f>
        <x:v>0</x:v>
      </x:c>
      <x:c r="E350" s="19" t="n">
        <x:f>IF(C350&lt;='Invoer'!$D$22,ROUND(D350*'Invoer'!$D$21/1200,2),0)</x:f>
        <x:v>0</x:v>
      </x:c>
      <x:c r="F350" s="19" t="n">
        <x:f>IF(C350&lt;='Invoer'!$D$22,IF(C350='Invoer'!$D$22,D350,MIN(D350,MAX(0,IF('Invoer'!$D$23="linear",ROUND('Invoer'!$D$19/'Invoer'!$D$22,2),ROUND('Invoer'!$D$70-E350,2))))),0)</x:f>
        <x:v>0</x:v>
      </x:c>
      <x:c r="G350" s="18" t="n">
        <x:f>ROUND(E350+F350,2)</x:f>
        <x:v>0</x:v>
      </x:c>
      <x:c r="H350" s="18" t="n">
        <x:f>ROUND(D350-F350,2)</x:f>
        <x:v>0</x:v>
      </x:c>
    </x:row>
    <x:row r="351">
      <x:c r="C351" t="n">
        <x:v>345</x:v>
      </x:c>
      <x:c r="D351" s="18" t="n">
        <x:f>H350</x:f>
        <x:v>0</x:v>
      </x:c>
      <x:c r="E351" s="19" t="n">
        <x:f>IF(C351&lt;='Invoer'!$D$22,ROUND(D351*'Invoer'!$D$21/1200,2),0)</x:f>
        <x:v>0</x:v>
      </x:c>
      <x:c r="F351" s="19" t="n">
        <x:f>IF(C351&lt;='Invoer'!$D$22,IF(C351='Invoer'!$D$22,D351,MIN(D351,MAX(0,IF('Invoer'!$D$23="linear",ROUND('Invoer'!$D$19/'Invoer'!$D$22,2),ROUND('Invoer'!$D$70-E351,2))))),0)</x:f>
        <x:v>0</x:v>
      </x:c>
      <x:c r="G351" s="18" t="n">
        <x:f>ROUND(E351+F351,2)</x:f>
        <x:v>0</x:v>
      </x:c>
      <x:c r="H351" s="18" t="n">
        <x:f>ROUND(D351-F351,2)</x:f>
        <x:v>0</x:v>
      </x:c>
    </x:row>
    <x:row r="352">
      <x:c r="C352" t="n">
        <x:v>346</x:v>
      </x:c>
      <x:c r="D352" s="18" t="n">
        <x:f>H351</x:f>
        <x:v>0</x:v>
      </x:c>
      <x:c r="E352" s="19" t="n">
        <x:f>IF(C352&lt;='Invoer'!$D$22,ROUND(D352*'Invoer'!$D$21/1200,2),0)</x:f>
        <x:v>0</x:v>
      </x:c>
      <x:c r="F352" s="19" t="n">
        <x:f>IF(C352&lt;='Invoer'!$D$22,IF(C352='Invoer'!$D$22,D352,MIN(D352,MAX(0,IF('Invoer'!$D$23="linear",ROUND('Invoer'!$D$19/'Invoer'!$D$22,2),ROUND('Invoer'!$D$70-E352,2))))),0)</x:f>
        <x:v>0</x:v>
      </x:c>
      <x:c r="G352" s="18" t="n">
        <x:f>ROUND(E352+F352,2)</x:f>
        <x:v>0</x:v>
      </x:c>
      <x:c r="H352" s="18" t="n">
        <x:f>ROUND(D352-F352,2)</x:f>
        <x:v>0</x:v>
      </x:c>
    </x:row>
    <x:row r="353">
      <x:c r="C353" t="n">
        <x:v>347</x:v>
      </x:c>
      <x:c r="D353" s="18" t="n">
        <x:f>H352</x:f>
        <x:v>0</x:v>
      </x:c>
      <x:c r="E353" s="19" t="n">
        <x:f>IF(C353&lt;='Invoer'!$D$22,ROUND(D353*'Invoer'!$D$21/1200,2),0)</x:f>
        <x:v>0</x:v>
      </x:c>
      <x:c r="F353" s="19" t="n">
        <x:f>IF(C353&lt;='Invoer'!$D$22,IF(C353='Invoer'!$D$22,D353,MIN(D353,MAX(0,IF('Invoer'!$D$23="linear",ROUND('Invoer'!$D$19/'Invoer'!$D$22,2),ROUND('Invoer'!$D$70-E353,2))))),0)</x:f>
        <x:v>0</x:v>
      </x:c>
      <x:c r="G353" s="18" t="n">
        <x:f>ROUND(E353+F353,2)</x:f>
        <x:v>0</x:v>
      </x:c>
      <x:c r="H353" s="18" t="n">
        <x:f>ROUND(D353-F353,2)</x:f>
        <x:v>0</x:v>
      </x:c>
    </x:row>
    <x:row r="354">
      <x:c r="C354" t="n">
        <x:v>348</x:v>
      </x:c>
      <x:c r="D354" s="18" t="n">
        <x:f>H353</x:f>
        <x:v>0</x:v>
      </x:c>
      <x:c r="E354" s="19" t="n">
        <x:f>IF(C354&lt;='Invoer'!$D$22,ROUND(D354*'Invoer'!$D$21/1200,2),0)</x:f>
        <x:v>0</x:v>
      </x:c>
      <x:c r="F354" s="19" t="n">
        <x:f>IF(C354&lt;='Invoer'!$D$22,IF(C354='Invoer'!$D$22,D354,MIN(D354,MAX(0,IF('Invoer'!$D$23="linear",ROUND('Invoer'!$D$19/'Invoer'!$D$22,2),ROUND('Invoer'!$D$70-E354,2))))),0)</x:f>
        <x:v>0</x:v>
      </x:c>
      <x:c r="G354" s="18" t="n">
        <x:f>ROUND(E354+F354,2)</x:f>
        <x:v>0</x:v>
      </x:c>
      <x:c r="H354" s="18" t="n">
        <x:f>ROUND(D354-F354,2)</x:f>
        <x:v>0</x:v>
      </x:c>
    </x:row>
    <x:row r="355">
      <x:c r="C355" t="n">
        <x:v>349</x:v>
      </x:c>
      <x:c r="D355" s="18" t="n">
        <x:f>H354</x:f>
        <x:v>0</x:v>
      </x:c>
      <x:c r="E355" s="19" t="n">
        <x:f>IF(C355&lt;='Invoer'!$D$22,ROUND(D355*'Invoer'!$D$21/1200,2),0)</x:f>
        <x:v>0</x:v>
      </x:c>
      <x:c r="F355" s="19" t="n">
        <x:f>IF(C355&lt;='Invoer'!$D$22,IF(C355='Invoer'!$D$22,D355,MIN(D355,MAX(0,IF('Invoer'!$D$23="linear",ROUND('Invoer'!$D$19/'Invoer'!$D$22,2),ROUND('Invoer'!$D$70-E355,2))))),0)</x:f>
        <x:v>0</x:v>
      </x:c>
      <x:c r="G355" s="18" t="n">
        <x:f>ROUND(E355+F355,2)</x:f>
        <x:v>0</x:v>
      </x:c>
      <x:c r="H355" s="18" t="n">
        <x:f>ROUND(D355-F355,2)</x:f>
        <x:v>0</x:v>
      </x:c>
    </x:row>
    <x:row r="356">
      <x:c r="C356" t="n">
        <x:v>350</x:v>
      </x:c>
      <x:c r="D356" s="18" t="n">
        <x:f>H355</x:f>
        <x:v>0</x:v>
      </x:c>
      <x:c r="E356" s="19" t="n">
        <x:f>IF(C356&lt;='Invoer'!$D$22,ROUND(D356*'Invoer'!$D$21/1200,2),0)</x:f>
        <x:v>0</x:v>
      </x:c>
      <x:c r="F356" s="19" t="n">
        <x:f>IF(C356&lt;='Invoer'!$D$22,IF(C356='Invoer'!$D$22,D356,MIN(D356,MAX(0,IF('Invoer'!$D$23="linear",ROUND('Invoer'!$D$19/'Invoer'!$D$22,2),ROUND('Invoer'!$D$70-E356,2))))),0)</x:f>
        <x:v>0</x:v>
      </x:c>
      <x:c r="G356" s="18" t="n">
        <x:f>ROUND(E356+F356,2)</x:f>
        <x:v>0</x:v>
      </x:c>
      <x:c r="H356" s="18" t="n">
        <x:f>ROUND(D356-F356,2)</x:f>
        <x:v>0</x:v>
      </x:c>
    </x:row>
    <x:row r="357">
      <x:c r="C357" t="n">
        <x:v>351</x:v>
      </x:c>
      <x:c r="D357" s="18" t="n">
        <x:f>H356</x:f>
        <x:v>0</x:v>
      </x:c>
      <x:c r="E357" s="19" t="n">
        <x:f>IF(C357&lt;='Invoer'!$D$22,ROUND(D357*'Invoer'!$D$21/1200,2),0)</x:f>
        <x:v>0</x:v>
      </x:c>
      <x:c r="F357" s="19" t="n">
        <x:f>IF(C357&lt;='Invoer'!$D$22,IF(C357='Invoer'!$D$22,D357,MIN(D357,MAX(0,IF('Invoer'!$D$23="linear",ROUND('Invoer'!$D$19/'Invoer'!$D$22,2),ROUND('Invoer'!$D$70-E357,2))))),0)</x:f>
        <x:v>0</x:v>
      </x:c>
      <x:c r="G357" s="18" t="n">
        <x:f>ROUND(E357+F357,2)</x:f>
        <x:v>0</x:v>
      </x:c>
      <x:c r="H357" s="18" t="n">
        <x:f>ROUND(D357-F357,2)</x:f>
        <x:v>0</x:v>
      </x:c>
    </x:row>
    <x:row r="358">
      <x:c r="C358" t="n">
        <x:v>352</x:v>
      </x:c>
      <x:c r="D358" s="18" t="n">
        <x:f>H357</x:f>
        <x:v>0</x:v>
      </x:c>
      <x:c r="E358" s="19" t="n">
        <x:f>IF(C358&lt;='Invoer'!$D$22,ROUND(D358*'Invoer'!$D$21/1200,2),0)</x:f>
        <x:v>0</x:v>
      </x:c>
      <x:c r="F358" s="19" t="n">
        <x:f>IF(C358&lt;='Invoer'!$D$22,IF(C358='Invoer'!$D$22,D358,MIN(D358,MAX(0,IF('Invoer'!$D$23="linear",ROUND('Invoer'!$D$19/'Invoer'!$D$22,2),ROUND('Invoer'!$D$70-E358,2))))),0)</x:f>
        <x:v>0</x:v>
      </x:c>
      <x:c r="G358" s="18" t="n">
        <x:f>ROUND(E358+F358,2)</x:f>
        <x:v>0</x:v>
      </x:c>
      <x:c r="H358" s="18" t="n">
        <x:f>ROUND(D358-F358,2)</x:f>
        <x:v>0</x:v>
      </x:c>
    </x:row>
    <x:row r="359">
      <x:c r="C359" t="n">
        <x:v>353</x:v>
      </x:c>
      <x:c r="D359" s="18" t="n">
        <x:f>H358</x:f>
        <x:v>0</x:v>
      </x:c>
      <x:c r="E359" s="19" t="n">
        <x:f>IF(C359&lt;='Invoer'!$D$22,ROUND(D359*'Invoer'!$D$21/1200,2),0)</x:f>
        <x:v>0</x:v>
      </x:c>
      <x:c r="F359" s="19" t="n">
        <x:f>IF(C359&lt;='Invoer'!$D$22,IF(C359='Invoer'!$D$22,D359,MIN(D359,MAX(0,IF('Invoer'!$D$23="linear",ROUND('Invoer'!$D$19/'Invoer'!$D$22,2),ROUND('Invoer'!$D$70-E359,2))))),0)</x:f>
        <x:v>0</x:v>
      </x:c>
      <x:c r="G359" s="18" t="n">
        <x:f>ROUND(E359+F359,2)</x:f>
        <x:v>0</x:v>
      </x:c>
      <x:c r="H359" s="18" t="n">
        <x:f>ROUND(D359-F359,2)</x:f>
        <x:v>0</x:v>
      </x:c>
    </x:row>
    <x:row r="360">
      <x:c r="C360" t="n">
        <x:v>354</x:v>
      </x:c>
      <x:c r="D360" s="18" t="n">
        <x:f>H359</x:f>
        <x:v>0</x:v>
      </x:c>
      <x:c r="E360" s="19" t="n">
        <x:f>IF(C360&lt;='Invoer'!$D$22,ROUND(D360*'Invoer'!$D$21/1200,2),0)</x:f>
        <x:v>0</x:v>
      </x:c>
      <x:c r="F360" s="19" t="n">
        <x:f>IF(C360&lt;='Invoer'!$D$22,IF(C360='Invoer'!$D$22,D360,MIN(D360,MAX(0,IF('Invoer'!$D$23="linear",ROUND('Invoer'!$D$19/'Invoer'!$D$22,2),ROUND('Invoer'!$D$70-E360,2))))),0)</x:f>
        <x:v>0</x:v>
      </x:c>
      <x:c r="G360" s="18" t="n">
        <x:f>ROUND(E360+F360,2)</x:f>
        <x:v>0</x:v>
      </x:c>
      <x:c r="H360" s="18" t="n">
        <x:f>ROUND(D360-F360,2)</x:f>
        <x:v>0</x:v>
      </x:c>
    </x:row>
    <x:row r="361">
      <x:c r="C361" t="n">
        <x:v>355</x:v>
      </x:c>
      <x:c r="D361" s="18" t="n">
        <x:f>H360</x:f>
        <x:v>0</x:v>
      </x:c>
      <x:c r="E361" s="19" t="n">
        <x:f>IF(C361&lt;='Invoer'!$D$22,ROUND(D361*'Invoer'!$D$21/1200,2),0)</x:f>
        <x:v>0</x:v>
      </x:c>
      <x:c r="F361" s="19" t="n">
        <x:f>IF(C361&lt;='Invoer'!$D$22,IF(C361='Invoer'!$D$22,D361,MIN(D361,MAX(0,IF('Invoer'!$D$23="linear",ROUND('Invoer'!$D$19/'Invoer'!$D$22,2),ROUND('Invoer'!$D$70-E361,2))))),0)</x:f>
        <x:v>0</x:v>
      </x:c>
      <x:c r="G361" s="18" t="n">
        <x:f>ROUND(E361+F361,2)</x:f>
        <x:v>0</x:v>
      </x:c>
      <x:c r="H361" s="18" t="n">
        <x:f>ROUND(D361-F361,2)</x:f>
        <x:v>0</x:v>
      </x:c>
    </x:row>
    <x:row r="362">
      <x:c r="C362" t="n">
        <x:v>356</x:v>
      </x:c>
      <x:c r="D362" s="18" t="n">
        <x:f>H361</x:f>
        <x:v>0</x:v>
      </x:c>
      <x:c r="E362" s="19" t="n">
        <x:f>IF(C362&lt;='Invoer'!$D$22,ROUND(D362*'Invoer'!$D$21/1200,2),0)</x:f>
        <x:v>0</x:v>
      </x:c>
      <x:c r="F362" s="19" t="n">
        <x:f>IF(C362&lt;='Invoer'!$D$22,IF(C362='Invoer'!$D$22,D362,MIN(D362,MAX(0,IF('Invoer'!$D$23="linear",ROUND('Invoer'!$D$19/'Invoer'!$D$22,2),ROUND('Invoer'!$D$70-E362,2))))),0)</x:f>
        <x:v>0</x:v>
      </x:c>
      <x:c r="G362" s="18" t="n">
        <x:f>ROUND(E362+F362,2)</x:f>
        <x:v>0</x:v>
      </x:c>
      <x:c r="H362" s="18" t="n">
        <x:f>ROUND(D362-F362,2)</x:f>
        <x:v>0</x:v>
      </x:c>
    </x:row>
    <x:row r="363">
      <x:c r="C363" t="n">
        <x:v>357</x:v>
      </x:c>
      <x:c r="D363" s="18" t="n">
        <x:f>H362</x:f>
        <x:v>0</x:v>
      </x:c>
      <x:c r="E363" s="19" t="n">
        <x:f>IF(C363&lt;='Invoer'!$D$22,ROUND(D363*'Invoer'!$D$21/1200,2),0)</x:f>
        <x:v>0</x:v>
      </x:c>
      <x:c r="F363" s="19" t="n">
        <x:f>IF(C363&lt;='Invoer'!$D$22,IF(C363='Invoer'!$D$22,D363,MIN(D363,MAX(0,IF('Invoer'!$D$23="linear",ROUND('Invoer'!$D$19/'Invoer'!$D$22,2),ROUND('Invoer'!$D$70-E363,2))))),0)</x:f>
        <x:v>0</x:v>
      </x:c>
      <x:c r="G363" s="18" t="n">
        <x:f>ROUND(E363+F363,2)</x:f>
        <x:v>0</x:v>
      </x:c>
      <x:c r="H363" s="18" t="n">
        <x:f>ROUND(D363-F363,2)</x:f>
        <x:v>0</x:v>
      </x:c>
    </x:row>
    <x:row r="364">
      <x:c r="C364" t="n">
        <x:v>358</x:v>
      </x:c>
      <x:c r="D364" s="18" t="n">
        <x:f>H363</x:f>
        <x:v>0</x:v>
      </x:c>
      <x:c r="E364" s="19" t="n">
        <x:f>IF(C364&lt;='Invoer'!$D$22,ROUND(D364*'Invoer'!$D$21/1200,2),0)</x:f>
        <x:v>0</x:v>
      </x:c>
      <x:c r="F364" s="19" t="n">
        <x:f>IF(C364&lt;='Invoer'!$D$22,IF(C364='Invoer'!$D$22,D364,MIN(D364,MAX(0,IF('Invoer'!$D$23="linear",ROUND('Invoer'!$D$19/'Invoer'!$D$22,2),ROUND('Invoer'!$D$70-E364,2))))),0)</x:f>
        <x:v>0</x:v>
      </x:c>
      <x:c r="G364" s="18" t="n">
        <x:f>ROUND(E364+F364,2)</x:f>
        <x:v>0</x:v>
      </x:c>
      <x:c r="H364" s="18" t="n">
        <x:f>ROUND(D364-F364,2)</x:f>
        <x:v>0</x:v>
      </x:c>
    </x:row>
    <x:row r="365">
      <x:c r="C365" t="n">
        <x:v>359</x:v>
      </x:c>
      <x:c r="D365" s="18" t="n">
        <x:f>H364</x:f>
        <x:v>0</x:v>
      </x:c>
      <x:c r="E365" s="19" t="n">
        <x:f>IF(C365&lt;='Invoer'!$D$22,ROUND(D365*'Invoer'!$D$21/1200,2),0)</x:f>
        <x:v>0</x:v>
      </x:c>
      <x:c r="F365" s="19" t="n">
        <x:f>IF(C365&lt;='Invoer'!$D$22,IF(C365='Invoer'!$D$22,D365,MIN(D365,MAX(0,IF('Invoer'!$D$23="linear",ROUND('Invoer'!$D$19/'Invoer'!$D$22,2),ROUND('Invoer'!$D$70-E365,2))))),0)</x:f>
        <x:v>0</x:v>
      </x:c>
      <x:c r="G365" s="18" t="n">
        <x:f>ROUND(E365+F365,2)</x:f>
        <x:v>0</x:v>
      </x:c>
      <x:c r="H365" s="18" t="n">
        <x:f>ROUND(D365-F365,2)</x:f>
        <x:v>0</x:v>
      </x:c>
    </x:row>
    <x:row r="366">
      <x:c r="C366" t="n">
        <x:v>360</x:v>
      </x:c>
      <x:c r="D366" s="18" t="n">
        <x:f>H365</x:f>
        <x:v>0</x:v>
      </x:c>
      <x:c r="E366" s="19" t="n">
        <x:f>IF(C366&lt;='Invoer'!$D$22,ROUND(D366*'Invoer'!$D$21/1200,2),0)</x:f>
        <x:v>0</x:v>
      </x:c>
      <x:c r="F366" s="19" t="n">
        <x:f>IF(C366&lt;='Invoer'!$D$22,IF(C366='Invoer'!$D$22,D366,MIN(D366,MAX(0,IF('Invoer'!$D$23="linear",ROUND('Invoer'!$D$19/'Invoer'!$D$22,2),ROUND('Invoer'!$D$70-E366,2))))),0)</x:f>
        <x:v>0</x:v>
      </x:c>
      <x:c r="G366" s="18" t="n">
        <x:f>ROUND(E366+F366,2)</x:f>
        <x:v>0</x:v>
      </x:c>
      <x:c r="H366" s="18" t="n">
        <x:f>ROUND(D366-F366,2)</x:f>
        <x:v>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3" max="3" width="39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</x:cols>
  <x:sheetData>
    <x:row r="2" ht="22" customHeight="1">
      <x:c r="C2" s="5" t="str">
        <x:v>Aannames en controlepunten</x:v>
      </x:c>
      <x:c r="D2" s="6"/>
      <x:c r="E2" s="6"/>
      <x:c r="F2" s="6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</x:row>
    <x:row r="3" ht="22" customHeight="1"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</x:row>
    <x:row r="4" ht="22" customHeight="1">
      <x:c r="C4" s="2" t="str">
        <x:v>Modelversie 1.0.0 - fictief voorbeeld - 18 oktober 2026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</x:row>
    <x:row r="5" ht="22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</x:row>
    <x:row r="6" ht="22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</x:row>
    <x:row r="7" ht="24" customHeight="1">
      <x:c r="C7" s="25" t="str">
        <x:v>Alle omzet, kosten en investeringen worden exclusief btw ingevoerd. Btw wordt afzonderlijk berekend met de ingevoerde tarieven.</x:v>
      </x:c>
      <x:c r="D7" s="25"/>
      <x:c r="E7" s="25"/>
      <x:c r="F7" s="25"/>
      <x:c r="G7" s="25"/>
      <x:c r="H7" s="25"/>
      <x:c r="I7" s="25"/>
      <x:c r="J7" s="25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</x:row>
    <x:row r="8" ht="24" customHeight="1">
      <x:c r="C8" s="25"/>
      <x:c r="D8" s="25"/>
      <x:c r="E8" s="25"/>
      <x:c r="F8" s="25"/>
      <x:c r="G8" s="25"/>
      <x:c r="H8" s="25"/>
      <x:c r="I8" s="25"/>
      <x:c r="J8" s="25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</x:row>
    <x:row r="9" ht="22" customHeight="1"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</x:row>
    <x:row r="10" ht="24" customHeight="1">
      <x:c r="C10" s="25" t="str">
        <x:v>Maanden zijn rekenperioden van 30 dagen. Betaalvertraging wordt verdeeld over twee aangrenzende maanden; dit is een planning, geen factuuradministratie.</x:v>
      </x:c>
      <x:c r="D10" s="25"/>
      <x:c r="E10" s="25"/>
      <x:c r="F10" s="25"/>
      <x:c r="G10" s="25"/>
      <x:c r="H10" s="25"/>
      <x:c r="I10" s="25"/>
      <x:c r="J10" s="25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</x:row>
    <x:row r="11" ht="24" customHeight="1">
      <x:c r="C11" s="25"/>
      <x:c r="D11" s="25"/>
      <x:c r="E11" s="25"/>
      <x:c r="F11" s="25"/>
      <x:c r="G11" s="25"/>
      <x:c r="H11" s="25"/>
      <x:c r="I11" s="25"/>
      <x:c r="J11" s="25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</x:row>
    <x:row r="12" ht="22" customHeight="1"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</x:row>
    <x:row r="13" ht="24" customHeight="1">
      <x:c r="C13" s="25" t="str">
        <x:v>Btw wordt op factuurbasis per kwartaal berekend en één maand na het kwartaal betaald of terugontvangen. Investeringen vinden vóór maand 1 plaats; hun btw loopt mee in kwartaal 1. Controleer de werkelijke aangifte- en teruggaafmomenten.</x:v>
      </x:c>
      <x:c r="D13" s="25"/>
      <x:c r="E13" s="25"/>
      <x:c r="F13" s="25"/>
      <x:c r="G13" s="25"/>
      <x:c r="H13" s="25"/>
      <x:c r="I13" s="25"/>
      <x:c r="J13" s="25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</x:row>
    <x:row r="14" ht="24" customHeight="1">
      <x:c r="C14" s="25"/>
      <x:c r="D14" s="25"/>
      <x:c r="E14" s="25"/>
      <x:c r="F14" s="25"/>
      <x:c r="G14" s="25"/>
      <x:c r="H14" s="25"/>
      <x:c r="I14" s="25"/>
      <x:c r="J14" s="25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</x:row>
    <x:row r="15" ht="22" customHeight="1"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</x:row>
    <x:row r="16" ht="24" customHeight="1">
      <x:c r="C16" s="25" t="str">
        <x:v>De lening en eigen inbreng zijn bij aanvang beschikbaar. Rente en aflossing starten in maand 1. Geen aflossingsvrije periode, provisie of variabele rente.</x:v>
      </x:c>
      <x:c r="D16" s="25"/>
      <x:c r="E16" s="25"/>
      <x:c r="F16" s="25"/>
      <x:c r="G16" s="25"/>
      <x:c r="H16" s="25"/>
      <x:c r="I16" s="25"/>
      <x:c r="J16" s="25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</x:row>
    <x:row r="17" ht="24" customHeight="1">
      <x:c r="C17" s="25"/>
      <x:c r="D17" s="25"/>
      <x:c r="E17" s="25"/>
      <x:c r="F17" s="25"/>
      <x:c r="G17" s="25"/>
      <x:c r="H17" s="25"/>
      <x:c r="I17" s="25"/>
      <x:c r="J17" s="25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</x:row>
    <x:row r="18" ht="22" customHeight="1"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</x:row>
    <x:row r="19" ht="24" customHeight="1">
      <x:c r="C19" s="25" t="str">
        <x:v>Investeringen zijn één groep bedrijfsmiddelen met gelijke levensduur. Geen restwaarde, latere investeringen, verkoop van activa, voorraadmutaties of openingsdebiteuren/crediteuren in dit model.</x:v>
      </x:c>
      <x:c r="D19" s="25"/>
      <x:c r="E19" s="25"/>
      <x:c r="F19" s="25"/>
      <x:c r="G19" s="25"/>
      <x:c r="H19" s="25"/>
      <x:c r="I19" s="25"/>
      <x:c r="J19" s="25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</x:row>
    <x:row r="20" ht="24" customHeight="1">
      <x:c r="C20" s="25"/>
      <x:c r="D20" s="25"/>
      <x:c r="E20" s="25"/>
      <x:c r="F20" s="25"/>
      <x:c r="G20" s="25"/>
      <x:c r="H20" s="25"/>
      <x:c r="I20" s="25"/>
      <x:c r="J20" s="25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</x:row>
    <x:row r="21" ht="22" customHeight="1"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</x:row>
    <x:row r="22" ht="24" customHeight="1">
      <x:c r="C22" s="25" t="str">
        <x:v>Personeelskosten zijn de ingevoerde totale werkgeverslasten. Inkomsten-/vennootschapsbelasting en privéopnamen zijn apart ingevoerde kasbedragen; fiscale winst wordt niet berekend.</x:v>
      </x:c>
      <x:c r="D22" s="25"/>
      <x:c r="E22" s="25"/>
      <x:c r="F22" s="25"/>
      <x:c r="G22" s="25"/>
      <x:c r="H22" s="25"/>
      <x:c r="I22" s="25"/>
      <x:c r="J22" s="25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</x:row>
    <x:row r="23" ht="24" customHeight="1">
      <x:c r="C23" s="25"/>
      <x:c r="D23" s="25"/>
      <x:c r="E23" s="25"/>
      <x:c r="F23" s="25"/>
      <x:c r="G23" s="25"/>
      <x:c r="H23" s="25"/>
      <x:c r="I23" s="25"/>
      <x:c r="J23" s="25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</x:row>
    <x:row r="24" ht="22" customHeight="1"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</x:row>
    <x:row r="25" ht="24" customHeight="1">
      <x:c r="C25" s="25" t="str">
        <x:v>Het resultaat is vóór belasting. Aflossing verlaagt de kasstand en is geen bedrijfskostenpost. Afschrijving verlaagt het resultaat en is geen betaling.</x:v>
      </x:c>
      <x:c r="D25" s="25"/>
      <x:c r="E25" s="25"/>
      <x:c r="F25" s="25"/>
      <x:c r="G25" s="25"/>
      <x:c r="H25" s="25"/>
      <x:c r="I25" s="25"/>
      <x:c r="J25" s="25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</x:row>
    <x:row r="26" ht="24" customHeight="1">
      <x:c r="C26" s="25"/>
      <x:c r="D26" s="25"/>
      <x:c r="E26" s="25"/>
      <x:c r="F26" s="25"/>
      <x:c r="G26" s="25"/>
      <x:c r="H26" s="25"/>
      <x:c r="I26" s="25"/>
      <x:c r="J26" s="25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</x:row>
    <x:row r="27" ht="22" customHeight="1"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</x:row>
    <x:row r="28" ht="24" customHeight="1">
      <x:c r="C28" s="25" t="str">
        <x:v>Scenariofactoren en verkoopverwachtingen zijn aannames, geen voorspellingen. Voor overnames, vrijgestelde/gemengde btw, bestaande balansen en complexe financiering is aanvullend maatwerk nodig.</x:v>
      </x:c>
      <x:c r="D28" s="25"/>
      <x:c r="E28" s="25"/>
      <x:c r="F28" s="25"/>
      <x:c r="G28" s="25"/>
      <x:c r="H28" s="25"/>
      <x:c r="I28" s="25"/>
      <x:c r="J28" s="25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</x:row>
    <x:row r="29" ht="24" customHeight="1">
      <x:c r="C29" s="25"/>
      <x:c r="D29" s="25"/>
      <x:c r="E29" s="25"/>
      <x:c r="F29" s="25"/>
      <x:c r="G29" s="25"/>
      <x:c r="H29" s="25"/>
      <x:c r="I29" s="25"/>
      <x:c r="J29" s="25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</x:row>
    <x:row r="30" ht="22" customHeight="1"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</x:row>
    <x:row r="31" ht="22" customHeight="1"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</x:row>
    <x:row r="32" ht="22" customHeight="1"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</x:row>
    <x:row r="33" ht="22" customHeight="1"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</x:row>
    <x:row r="34" ht="22" customHeight="1">
      <x:c r="C34" s="2" t="str">
        <x:v>Bron voor begrotingsstructuur: https://www.kvk.nl/geldzaken/financieel-plan/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</x:row>
    <x:row r="35" ht="22" customHeight="1"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</x:row>
    <x:row r="36" ht="22" customHeight="1">
      <x:c r="C36" s="2" t="str">
        <x:v>Alle voorbeeldbedragen zijn fictieve aannames; vervang ze door onderbouwde invoer.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</x:row>
    <x:row r="37" ht="22" customHeight="1"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</x:row>
    <x:row r="38" ht="22" customHeight="1"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</x:row>
    <x:row r="39" ht="22" customHeight="1"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</x:row>
    <x:row r="40" ht="22" customHeight="1"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</x:row>
    <x:row r="41" ht="22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</x:row>
    <x:row r="42" ht="22" customHeight="1"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</x:row>
    <x:row r="43" ht="22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</x:row>
    <x:row r="44" ht="22" customHeight="1"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</x:row>
    <x:row r="45" ht="22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</x:row>
    <x:row r="46" ht="22" customHeight="1"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</x:row>
    <x:row r="47" ht="22" customHeight="1"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</x:row>
    <x:row r="48" ht="22" customHeight="1"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</x:row>
    <x:row r="49" ht="22" customHeight="1"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</x:row>
    <x:row r="50" ht="22" customHeight="1"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</x:row>
    <x:row r="51" ht="22" customHeight="1"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</x:row>
    <x:row r="52" ht="22" customHeight="1"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</x:row>
    <x:row r="53" ht="22" customHeight="1"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</x:row>
    <x:row r="54" ht="22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</x:row>
    <x:row r="55" ht="22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</x:row>
    <x:row r="56" ht="22" customHeight="1"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</x:row>
    <x:row r="57" ht="22" customHeight="1"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</x:row>
    <x:row r="58" ht="22" customHeight="1"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</x:row>
    <x:row r="59" ht="22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</x:row>
    <x:row r="60" ht="22" customHeight="1"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</x:row>
    <x:row r="61" ht="22" customHeight="1"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</x:row>
    <x:row r="62" ht="22" customHeight="1"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</x:row>
    <x:row r="63" ht="22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</x:row>
    <x:row r="64" ht="22" customHeight="1"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</x:row>
    <x:row r="65" ht="22" customHeight="1"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</x:row>
    <x:row r="66" ht="22" customHeight="1"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</x:row>
    <x:row r="67" ht="22" customHeight="1"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</x:row>
    <x:row r="68" ht="22" customHeight="1"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</x:row>
    <x:row r="69" ht="22" customHeight="1"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</x:row>
    <x:row r="70" ht="22" customHeight="1"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</x:row>
    <x:row r="71" ht="22" customHeight="1"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</x:row>
    <x:row r="72" ht="22" customHeight="1"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</x:row>
    <x:row r="73" ht="22" customHeight="1"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</x:row>
    <x:row r="74" ht="22" customHeight="1"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</x:row>
    <x:row r="75" ht="22" customHeight="1"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</x:row>
  </x:sheetData>
  <x:mergeCells>
    <x:mergeCell ref="C7:J8"/>
    <x:mergeCell ref="C10:J11"/>
    <x:mergeCell ref="C13:J14"/>
    <x:mergeCell ref="C16:J17"/>
    <x:mergeCell ref="C19:J20"/>
    <x:mergeCell ref="C22:J23"/>
    <x:mergeCell ref="C25:J26"/>
    <x:mergeCell ref="C28:J29"/>
  </x:mergeCells>
  <x:pageMargins left="0.7" right="0.7" top="0.75" bottom="0.75" header="0.3" footer="0.3"/>
</x:worksheet>
</file>